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C:\Users\Tsubasa\Documents\環境　environment\Conflict Minerals, MRT, CMRT\"/>
    </mc:Choice>
  </mc:AlternateContent>
  <xr:revisionPtr revIDLastSave="0" documentId="13_ncr:1_{DB01EA07-1481-4ED8-85CF-8A601BB792CB}"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9200" windowHeight="77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C5" i="5"/>
  <c r="B5" i="5"/>
  <c r="V5" i="5"/>
  <c r="E5" i="5"/>
  <c r="P3" i="4"/>
  <c r="C4" i="5"/>
  <c r="C6" i="5"/>
  <c r="F69" i="6"/>
  <c r="D4" i="5"/>
  <c r="E4" i="5"/>
  <c r="B6" i="5"/>
  <c r="V6"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<sst xmlns="http://schemas.openxmlformats.org/spreadsheetml/2006/main" count="22151" uniqueCount="15671">
  <si>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</si>
  <si>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</si>
  <si>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</si>
  <si>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</si>
  <si>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</si>
  <si>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</si>
  <si>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</si>
  <si>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</si>
  <si>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</si>
  <si>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</si>
  <si>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</si>
  <si>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</si>
  <si>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</si>
  <si>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</si>
  <si>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</si>
  <si>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</si>
  <si>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</si>
  <si>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</si>
  <si>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</si>
  <si>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</si>
  <si>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</si>
  <si>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</si>
  <si>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</si>
  <si>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</si>
  <si>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</si>
  <si>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</si>
  <si>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</si>
  <si>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</si>
  <si>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</si>
  <si>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</si>
  <si>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</si>
  <si>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</si>
  <si>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</si>
  <si>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</si>
  <si>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</si>
  <si>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</si>
  <si>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</si>
  <si>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</si>
  <si>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</si>
  <si>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</si>
  <si>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</si>
  <si>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</si>
  <si>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</si>
  <si>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</si>
  <si>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</si>
  <si>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</si>
  <si>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</si>
  <si>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</si>
  <si>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</si>
  <si>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</si>
  <si>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</si>
  <si>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</si>
  <si>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</si>
  <si>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</si>
  <si>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</si>
  <si>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</si>
  <si>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</si>
  <si>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</si>
  <si>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</si>
  <si>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</si>
  <si>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</si>
  <si>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</si>
  <si>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</si>
  <si>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</si>
  <si>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</si>
  <si>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</si>
  <si>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</si>
  <si>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</si>
  <si>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</si>
  <si>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</si>
  <si>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</si>
  <si>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</si>
  <si>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</si>
  <si>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</si>
  <si>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</si>
  <si>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</si>
  <si>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</si>
  <si>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</si>
  <si>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</si>
  <si>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</si>
  <si>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</si>
  <si>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</si>
  <si>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</si>
  <si>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</si>
  <si>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</si>
  <si>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</si>
  <si>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</si>
  <si>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</si>
  <si>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</si>
  <si>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</si>
  <si>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</si>
  <si>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</si>
  <si>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</si>
  <si>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</si>
  <si>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</si>
  <si>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</si>
  <si>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</si>
  <si>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</si>
  <si>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</si>
  <si>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</si>
  <si>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</si>
  <si>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</si>
  <si>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</si>
  <si>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</si>
  <si>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</si>
  <si>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</si>
  <si>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</si>
  <si>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</si>
  <si>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</si>
  <si>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</si>
  <si>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</si>
  <si>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</si>
  <si>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</si>
  <si>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</si>
  <si>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</si>
  <si>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</si>
  <si>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</si>
  <si>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</si>
  <si>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</si>
  <si>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</si>
  <si>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</si>
  <si>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</si>
  <si>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</si>
  <si>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</si>
  <si>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</si>
  <si>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</si>
  <si>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</si>
  <si>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</si>
  <si>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</si>
  <si>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</si>
  <si>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</si>
  <si>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</si>
  <si>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</si>
  <si>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</si>
  <si>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</si>
  <si>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</si>
  <si>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</si>
  <si>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</si>
  <si>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</si>
  <si>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</si>
  <si>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</si>
  <si>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</si>
  <si>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</si>
  <si>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</si>
  <si>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</si>
  <si>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</si>
  <si>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</si>
  <si>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</si>
  <si>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</si>
  <si>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</si>
  <si>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</si>
  <si>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</si>
  <si>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</si>
  <si>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</si>
  <si>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</si>
  <si>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</si>
  <si>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</si>
  <si>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</si>
  <si>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</si>
  <si>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</si>
  <si>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</si>
  <si>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</si>
  <si>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</si>
  <si>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</si>
  <si>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</si>
  <si>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</si>
  <si>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</si>
  <si>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</si>
  <si>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</si>
  <si>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</si>
  <si>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</si>
  <si>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</si>
  <si>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</si>
  <si>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</si>
  <si>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</si>
  <si>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</si>
  <si>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</si>
  <si>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</si>
  <si>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</si>
  <si>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</si>
  <si>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</si>
  <si>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</si>
  <si>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</si>
  <si>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</si>
  <si>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</si>
  <si>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</si>
  <si>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</si>
  <si>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</si>
  <si>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</si>
  <si>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</si>
  <si>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</si>
  <si>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</si>
  <si>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</si>
  <si>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</si>
  <si>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</si>
  <si>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</si>
  <si>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</si>
  <si>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</si>
  <si>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</si>
  <si>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</si>
  <si>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</si>
  <si>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</si>
  <si>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</si>
  <si>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</si>
  <si>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</si>
  <si>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</si>
  <si>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</si>
  <si>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</si>
  <si>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</si>
  <si>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</si>
  <si>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</si>
  <si>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</si>
  <si>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</si>
  <si>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</si>
  <si>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</si>
  <si>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</si>
  <si>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</si>
  <si>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</si>
  <si>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</si>
  <si>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</si>
  <si>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</si>
  <si>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</si>
  <si>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</si>
  <si>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</si>
  <si>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</si>
  <si>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</si>
  <si>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</si>
  <si>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</si>
  <si>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</si>
  <si>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</si>
  <si>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</si>
  <si>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</si>
  <si>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</si>
  <si>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</si>
  <si>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</si>
  <si>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</si>
  <si>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</si>
  <si>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</si>
  <si>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</si>
  <si>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</si>
  <si>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</si>
  <si>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</si>
  <si>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</si>
  <si>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</si>
  <si>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</si>
  <si>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</si>
  <si>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</si>
  <si>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</si>
  <si>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</si>
  <si>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</si>
  <si>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</si>
  <si>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</si>
  <si>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</si>
  <si>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</si>
  <si>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</si>
  <si>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</si>
  <si>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</si>
  <si>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</si>
  <si>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</si>
  <si>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</si>
  <si>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</si>
  <si>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</si>
  <si>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</si>
  <si>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</si>
  <si>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</si>
  <si>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</si>
  <si>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</si>
  <si>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</si>
  <si>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</si>
  <si>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</si>
  <si>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</si>
  <si>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</si>
  <si>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</si>
  <si>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</si>
  <si>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</si>
  <si>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</si>
  <si>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</si>
  <si>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</si>
  <si>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</si>
  <si>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</si>
  <si>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</si>
  <si>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</si>
  <si>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</si>
  <si>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</si>
  <si>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</si>
  <si>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</si>
  <si>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</si>
  <si>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</si>
  <si>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</si>
  <si>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</si>
  <si>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</si>
  <si>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</si>
  <si>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</si>
  <si>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</si>
  <si>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</si>
  <si>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</si>
  <si>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</si>
  <si>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</si>
  <si>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</si>
  <si>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</si>
  <si>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</si>
  <si>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</si>
  <si>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</si>
  <si>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</si>
  <si>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</si>
  <si>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</si>
  <si>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</si>
  <si>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</si>
  <si>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</si>
  <si>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</si>
  <si>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</si>
  <si>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</si>
  <si>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</si>
  <si>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</si>
  <si>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</si>
  <si>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</si>
  <si>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</si>
  <si>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</si>
  <si>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</si>
  <si>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</si>
  <si>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</si>
  <si>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</si>
  <si>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</si>
  <si>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</si>
  <si>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</si>
  <si>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</si>
  <si>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</si>
  <si>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</si>
  <si>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</si>
  <si>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</si>
  <si>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</si>
  <si>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</si>
  <si>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</si>
  <si>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</si>
  <si>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</si>
  <si>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</si>
  <si>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</si>
  <si>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</si>
  <si>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</si>
  <si>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</si>
  <si>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</si>
  <si>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</si>
  <si>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</si>
  <si>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</si>
  <si>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</si>
  <si>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</si>
  <si>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</si>
  <si>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</si>
  <si>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</si>
  <si>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</si>
  <si>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</si>
  <si>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</si>
  <si>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</si>
  <si>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</si>
  <si>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</si>
  <si>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</si>
  <si>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</si>
  <si>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</si>
  <si>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</si>
  <si>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</si>
  <si>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</si>
  <si>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</si>
  <si>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</si>
  <si>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</si>
  <si>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</si>
  <si>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</si>
  <si>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</si>
  <si>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</si>
  <si>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</si>
  <si>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</si>
  <si>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</si>
  <si>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</si>
  <si>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</si>
  <si>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</si>
  <si>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</si>
  <si>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</si>
  <si>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</si>
  <si>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</si>
  <si>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</si>
  <si>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</si>
  <si>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</si>
  <si>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</si>
  <si>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</si>
  <si>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</si>
  <si>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</si>
  <si>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</si>
  <si>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</si>
  <si>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</si>
  <si>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</si>
  <si>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</si>
  <si>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</si>
  <si>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</si>
  <si>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</si>
  <si>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</si>
  <si>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</si>
  <si>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</si>
  <si>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</si>
  <si>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</si>
  <si>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</si>
  <si>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</si>
  <si>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</si>
  <si>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</si>
  <si>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</si>
  <si>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</si>
  <si>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</si>
  <si>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</si>
  <si>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</si>
  <si>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</si>
  <si>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</si>
  <si>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</si>
  <si>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</si>
  <si>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</si>
  <si>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</si>
  <si>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</si>
  <si>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</si>
  <si>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</si>
  <si>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</si>
  <si>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</si>
  <si>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</si>
  <si>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</si>
  <si>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</si>
  <si>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</si>
  <si>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</si>
  <si>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</si>
  <si>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</si>
  <si>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</si>
  <si>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</si>
  <si>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</si>
  <si>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</si>
  <si>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</si>
  <si>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</si>
  <si>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</si>
  <si>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</si>
  <si>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</si>
  <si>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</si>
  <si>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</si>
  <si>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</si>
  <si>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</si>
  <si>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</si>
  <si>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</si>
  <si>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</si>
  <si>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</si>
  <si>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</si>
  <si>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</si>
  <si>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</si>
  <si>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</si>
  <si>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</si>
  <si>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</si>
  <si>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</si>
  <si>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</si>
  <si>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</si>
  <si>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</si>
  <si>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</si>
  <si>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</si>
  <si>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</si>
  <si>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</si>
  <si>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</si>
  <si>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</si>
  <si>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</si>
  <si>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</si>
  <si>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</si>
  <si>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</si>
  <si>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</si>
  <si>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</si>
  <si>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</si>
  <si>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</si>
  <si>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</si>
  <si>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</si>
  <si>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</si>
  <si>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</si>
  <si>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</si>
  <si>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</si>
  <si>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</si>
  <si>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</si>
  <si>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</si>
  <si>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</si>
  <si>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</si>
  <si>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</si>
  <si>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</si>
  <si>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</si>
  <si>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</si>
  <si>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</si>
  <si>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</si>
  <si>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</si>
  <si>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</si>
  <si>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</si>
  <si>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</si>
  <si>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</si>
  <si>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</si>
  <si>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</si>
  <si>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</si>
  <si>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</si>
  <si>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</si>
  <si>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</si>
  <si>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</si>
  <si>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</si>
  <si>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</si>
  <si>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</si>
  <si>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</si>
  <si>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</si>
  <si>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</si>
  <si>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</si>
  <si>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</si>
  <si>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</si>
  <si>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</si>
  <si>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</si>
  <si>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</si>
  <si>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</si>
  <si>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</si>
  <si>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</si>
  <si>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</si>
  <si>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</si>
  <si>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</si>
  <si>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</si>
  <si>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</si>
  <si>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</si>
  <si>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</si>
  <si>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</si>
  <si>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</si>
  <si>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</si>
  <si>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</si>
  <si>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</si>
  <si>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</si>
  <si>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</si>
  <si>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</si>
  <si>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</si>
  <si>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</si>
  <si>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</si>
  <si>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</si>
  <si>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</si>
  <si>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</si>
  <si>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</si>
  <si>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</si>
  <si>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</si>
  <si>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</si>
  <si>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</si>
  <si>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</si>
  <si>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</si>
  <si>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</si>
  <si>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</si>
  <si>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</si>
  <si>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</si>
  <si>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</si>
  <si>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</si>
  <si>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</si>
  <si>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</si>
  <si>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</si>
  <si>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</si>
  <si>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</si>
  <si>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</si>
  <si>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</si>
  <si>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</si>
  <si>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</si>
  <si>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</si>
  <si>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</si>
  <si>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</si>
  <si>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</si>
  <si>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</si>
  <si>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</si>
  <si>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</si>
  <si>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</si>
  <si>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</si>
  <si>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</si>
  <si>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</si>
  <si>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</si>
  <si>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</si>
  <si>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</si>
  <si>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</si>
  <si>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</si>
  <si>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</si>
  <si>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</si>
  <si>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</si>
  <si>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</si>
  <si>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</si>
  <si>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</si>
  <si>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</si>
  <si>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</si>
  <si>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</si>
  <si>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</si>
  <si>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</si>
  <si>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</si>
  <si>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</si>
  <si>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</si>
  <si>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</si>
  <si>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</si>
  <si>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</si>
  <si>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</si>
  <si>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</si>
  <si>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</si>
  <si>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</si>
  <si>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</si>
  <si>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</si>
  <si>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</si>
  <si>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</si>
  <si>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</si>
  <si>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</si>
  <si>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</si>
  <si>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</si>
  <si>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</si>
  <si>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</si>
  <si>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</si>
  <si>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</si>
  <si>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</si>
  <si>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</si>
  <si>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</si>
  <si>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</si>
  <si>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</si>
  <si>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</si>
  <si>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</si>
  <si>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</si>
  <si>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</si>
  <si>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</si>
  <si>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</si>
  <si>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</si>
  <si>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</si>
  <si>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</si>
  <si>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</si>
  <si>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</si>
  <si>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</si>
  <si>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</si>
  <si>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</si>
  <si>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</si>
  <si>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</si>
  <si>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</si>
  <si>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</si>
  <si>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</si>
  <si>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</si>
  <si>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</si>
  <si>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</si>
  <si>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</si>
  <si>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</si>
  <si>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</si>
  <si>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</si>
  <si>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</si>
  <si>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</si>
  <si>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</si>
  <si>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</si>
  <si>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</si>
  <si>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</si>
  <si>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</si>
  <si>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</si>
  <si>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</si>
  <si>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</si>
  <si>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</si>
  <si>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</si>
  <si>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</si>
  <si>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</si>
  <si>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</si>
  <si>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</si>
  <si>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</si>
  <si>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</si>
  <si>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</si>
  <si>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</si>
  <si>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</si>
  <si>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</si>
  <si>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</si>
  <si>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</si>
  <si>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</si>
  <si>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</si>
  <si>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</si>
  <si>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</si>
  <si>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</si>
  <si>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</si>
  <si>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</si>
  <si>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</si>
  <si>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</si>
  <si>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</si>
  <si>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</si>
  <si>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</si>
  <si>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</si>
  <si>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</si>
  <si>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</si>
  <si>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</si>
  <si>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</si>
  <si>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</si>
  <si>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</si>
  <si>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</si>
  <si>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</si>
  <si>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</si>
  <si>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</si>
  <si>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</si>
  <si>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</si>
  <si>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</si>
  <si>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</si>
  <si>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</si>
  <si>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</si>
  <si>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</si>
  <si>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</si>
  <si>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</si>
  <si>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</si>
  <si>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</si>
  <si>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</si>
  <si>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</si>
  <si>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</si>
  <si>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</si>
  <si>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</si>
  <si>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</si>
  <si>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</si>
  <si>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</si>
  <si>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</si>
  <si>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</si>
  <si>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</si>
  <si>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</si>
  <si>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</si>
  <si>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</si>
  <si>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</si>
  <si>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</si>
  <si>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</si>
  <si>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</si>
  <si>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</si>
  <si>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</si>
  <si>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</si>
  <si>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</si>
  <si>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</si>
  <si>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</si>
  <si>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</si>
  <si>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</si>
  <si>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</si>
  <si>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</si>
  <si>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</si>
  <si>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</si>
  <si>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</si>
  <si>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</si>
  <si>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</si>
  <si>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</si>
  <si>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</si>
  <si>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</si>
  <si>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</si>
  <si>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</si>
  <si>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</si>
  <si>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</si>
  <si>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</si>
  <si>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</si>
  <si>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</si>
  <si>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</si>
  <si>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</si>
  <si>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</si>
  <si>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</si>
  <si>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</si>
  <si>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</si>
  <si>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</si>
  <si>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</si>
  <si>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</si>
  <si>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</si>
  <si>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</si>
  <si>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</si>
  <si>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</si>
  <si>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</si>
  <si>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</si>
  <si>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</si>
  <si>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</si>
  <si>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</si>
  <si>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</si>
  <si>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</si>
  <si>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</si>
  <si>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</si>
  <si>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</si>
  <si>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</si>
  <si>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</si>
  <si>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</si>
  <si>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</si>
  <si>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</si>
  <si>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</si>
  <si>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</si>
  <si>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</si>
  <si>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</si>
  <si>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</si>
  <si>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</si>
  <si>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</si>
  <si>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</si>
  <si>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</si>
  <si>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</si>
  <si>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</si>
  <si>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</si>
  <si>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</si>
  <si>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</si>
  <si>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</si>
  <si>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</si>
  <si>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</si>
  <si>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</si>
  <si>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</si>
  <si>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</si>
  <si>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</si>
  <si>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</si>
  <si>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</si>
  <si>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</si>
  <si>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</si>
  <si>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</si>
  <si>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</si>
  <si>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</si>
  <si>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</si>
  <si>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</si>
  <si>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</si>
  <si>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</si>
  <si>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</si>
  <si>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</si>
  <si>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</si>
  <si>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</si>
  <si>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</si>
  <si>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</si>
  <si>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</si>
  <si>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</si>
  <si>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</si>
  <si>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</si>
  <si>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</si>
  <si>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</si>
  <si>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</si>
  <si>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</si>
  <si>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</si>
  <si>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</si>
  <si>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</si>
  <si>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</si>
  <si>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</si>
  <si>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</si>
  <si>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</si>
  <si>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</si>
  <si>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</si>
  <si>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</si>
  <si>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</si>
  <si>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</si>
  <si>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</si>
  <si>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</si>
  <si>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</si>
  <si>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</si>
  <si>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</si>
  <si>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</si>
  <si>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</si>
  <si>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</si>
  <si>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</si>
  <si>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</si>
  <si>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</si>
  <si>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</si>
  <si>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</si>
  <si>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</si>
  <si>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</si>
  <si>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</si>
  <si>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</si>
  <si>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</si>
  <si>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</si>
  <si>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</si>
  <si>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</si>
  <si>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</si>
  <si>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</si>
  <si>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</si>
  <si>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</si>
  <si>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</si>
  <si>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</si>
  <si>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</si>
  <si>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</si>
  <si>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</si>
  <si>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</si>
  <si>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</si>
  <si>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</si>
  <si>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</si>
  <si>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</si>
  <si>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</si>
  <si>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</si>
  <si>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</si>
  <si>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</si>
  <si>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</si>
  <si>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</si>
  <si>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</si>
  <si>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</si>
  <si>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</si>
  <si>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</si>
  <si>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</si>
  <si>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</si>
  <si>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</si>
  <si>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</si>
  <si>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</si>
  <si>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</si>
  <si>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</si>
  <si>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</si>
  <si>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</si>
  <si>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</si>
  <si>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</si>
  <si>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</si>
  <si>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</si>
  <si>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</si>
  <si>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</si>
  <si>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</si>
  <si>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</si>
  <si>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</si>
  <si>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</si>
  <si>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</si>
  <si>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</si>
  <si>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</si>
  <si>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</si>
  <si>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</si>
  <si>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</si>
  <si>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</si>
  <si>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</si>
  <si>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</si>
  <si>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</si>
  <si>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</si>
  <si>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</si>
  <si>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</si>
  <si>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</si>
  <si>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</si>
  <si>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</si>
  <si>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</si>
  <si>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</si>
  <si>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</si>
  <si>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</si>
  <si>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</si>
  <si>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</si>
  <si>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</si>
  <si>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</si>
  <si>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</si>
  <si>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</si>
  <si>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</si>
  <si>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</si>
  <si>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</si>
  <si>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</si>
  <si>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</si>
  <si>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</si>
  <si>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</si>
  <si>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</si>
  <si>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</si>
  <si>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</si>
  <si>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</si>
  <si>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</si>
  <si>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</si>
  <si>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</si>
  <si>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</si>
  <si>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</si>
  <si>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</si>
  <si>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</si>
  <si>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</si>
  <si>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</si>
  <si>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</si>
  <si>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</si>
  <si>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</si>
  <si>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</si>
  <si>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</si>
  <si>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</si>
  <si>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</si>
  <si>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</si>
  <si>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</si>
  <si>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</si>
  <si>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</si>
  <si>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</si>
  <si>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</si>
  <si>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</si>
  <si>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</si>
  <si>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</si>
  <si>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</si>
  <si>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</si>
  <si>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</si>
  <si>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</si>
  <si>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</si>
  <si>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</si>
  <si>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</si>
  <si>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</si>
  <si>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</si>
  <si>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</si>
  <si>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</si>
  <si>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</si>
  <si>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</si>
  <si>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</si>
  <si>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</si>
  <si>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</si>
  <si>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</si>
  <si>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</si>
  <si>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</si>
  <si>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</si>
  <si>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</si>
  <si>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</si>
  <si>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</si>
  <si>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</si>
  <si>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</si>
  <si>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</si>
  <si>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</si>
  <si>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</si>
  <si>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</si>
  <si>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</si>
  <si>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</si>
  <si>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</si>
  <si>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</si>
  <si>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</si>
  <si>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</si>
  <si>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</si>
  <si>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</si>
  <si>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</si>
  <si>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</si>
  <si>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</si>
  <si>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</si>
  <si>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</si>
  <si>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</si>
  <si>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</si>
  <si>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</si>
  <si>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</si>
  <si>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</si>
  <si>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</si>
  <si>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</si>
  <si>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</si>
  <si>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</si>
  <si>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</si>
  <si>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</si>
  <si>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</si>
  <si>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</si>
  <si>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</si>
  <si>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</si>
  <si>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</si>
  <si>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</si>
  <si>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</si>
  <si>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</si>
  <si>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</si>
  <si>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</si>
  <si>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</si>
  <si>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</si>
  <si>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</si>
  <si>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</si>
  <si>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</si>
  <si>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</si>
  <si>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</si>
  <si>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</si>
  <si>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</si>
  <si>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</si>
  <si>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</si>
  <si>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</si>
  <si>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</si>
  <si>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</si>
  <si>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</si>
  <si>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</si>
  <si>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</si>
  <si>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</si>
  <si>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</si>
  <si>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</si>
  <si>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</si>
  <si>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</si>
  <si>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</si>
  <si>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</si>
  <si>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</si>
  <si>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</si>
  <si>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</si>
  <si>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</si>
  <si>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</si>
  <si>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</si>
  <si>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</si>
  <si>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</si>
  <si>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</si>
  <si>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</si>
  <si>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</si>
  <si>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</si>
  <si>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</si>
  <si>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</si>
  <si>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</si>
  <si>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</si>
  <si>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</si>
  <si>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</si>
  <si>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</si>
  <si>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</si>
  <si>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</si>
  <si>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</si>
  <si>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</si>
  <si>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</si>
  <si>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</si>
  <si>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</si>
  <si>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</si>
  <si>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</si>
  <si>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</si>
  <si>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</si>
  <si>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</si>
  <si>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</si>
  <si>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</si>
  <si>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</si>
  <si>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</si>
  <si>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</si>
  <si>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</si>
  <si>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</si>
  <si>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</si>
  <si>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</si>
  <si>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</si>
  <si>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</si>
  <si>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</si>
  <si>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</si>
  <si>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</si>
  <si>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</si>
  <si>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</si>
  <si>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</si>
  <si>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</si>
  <si>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</si>
  <si>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</si>
  <si>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</si>
  <si>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</si>
  <si>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</si>
  <si>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</si>
  <si>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</si>
  <si>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</si>
  <si>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</si>
  <si>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</si>
  <si>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</si>
  <si>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</si>
  <si>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</si>
  <si>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</si>
  <si>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</si>
  <si>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</si>
  <si>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</si>
  <si>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</si>
  <si>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</si>
  <si>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</si>
  <si>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</si>
  <si>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</si>
  <si>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</si>
  <si>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</si>
  <si>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</si>
  <si>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</si>
  <si>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</si>
  <si>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</si>
  <si>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</si>
  <si>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</si>
  <si>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</si>
  <si>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</si>
  <si>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</si>
  <si>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</si>
  <si>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</si>
  <si>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</si>
  <si>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</si>
  <si>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</si>
  <si>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</si>
  <si>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</si>
  <si>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</si>
  <si>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</si>
  <si>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</si>
  <si>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</si>
  <si>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</si>
  <si>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</si>
  <si>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</si>
  <si>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</si>
  <si>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</si>
  <si>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</si>
  <si>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</si>
  <si>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</si>
  <si>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</si>
  <si>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</si>
  <si>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</si>
  <si>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</si>
  <si>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</si>
  <si>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</si>
  <si>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</si>
  <si>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</si>
  <si>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</si>
  <si>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</si>
  <si>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</si>
  <si>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</si>
  <si>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</si>
  <si>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</si>
  <si>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</si>
  <si>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</si>
  <si>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</si>
  <si>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</si>
  <si>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</si>
  <si>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</si>
  <si>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</si>
  <si>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</si>
  <si>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</si>
  <si>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</si>
  <si>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</si>
  <si>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</si>
  <si>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</si>
  <si>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</si>
  <si>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</si>
  <si>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</si>
  <si>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</si>
  <si>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</si>
  <si>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</si>
  <si>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</si>
  <si>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</si>
  <si>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</si>
  <si>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</si>
  <si>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</si>
  <si>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</si>
  <si>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</si>
  <si>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</si>
  <si>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</si>
  <si>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</si>
  <si>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</si>
  <si>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</si>
  <si>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</si>
  <si>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</si>
  <si>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</si>
  <si>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</si>
  <si>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</si>
  <si>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</si>
  <si>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</si>
  <si>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</si>
  <si>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</si>
  <si>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</si>
  <si>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</si>
  <si>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</si>
  <si>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</si>
  <si>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</si>
  <si>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</si>
  <si>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</si>
  <si>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</si>
  <si>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</si>
  <si>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</si>
  <si>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</si>
  <si>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</si>
  <si>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</si>
  <si>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</si>
  <si>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</si>
  <si>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</si>
  <si>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</si>
  <si>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</si>
  <si>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</si>
  <si>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</si>
  <si>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</si>
  <si>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</si>
  <si>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</si>
  <si>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</si>
  <si>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</si>
  <si>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</si>
  <si>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</si>
  <si>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</si>
  <si>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</si>
  <si>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</si>
  <si>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</si>
  <si>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</si>
  <si>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</si>
  <si>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</si>
  <si>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</si>
  <si>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</si>
  <si>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</si>
  <si>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</si>
  <si>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</si>
  <si>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</si>
  <si>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</si>
  <si>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</si>
  <si>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</si>
  <si>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</si>
  <si>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</si>
  <si>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</si>
  <si>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</si>
  <si>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</si>
  <si>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</si>
  <si>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</si>
  <si>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</si>
  <si>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</si>
  <si>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</si>
  <si>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</si>
  <si>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</si>
  <si>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</si>
  <si>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</si>
  <si>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</si>
  <si>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</si>
  <si>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</si>
  <si>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</si>
  <si>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</si>
  <si>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</si>
  <si>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</si>
  <si>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</si>
  <si>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</si>
  <si>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</si>
  <si>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</si>
  <si>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</si>
  <si>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</si>
  <si>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</si>
  <si>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</si>
  <si>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</si>
  <si>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</si>
  <si>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</si>
  <si>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</si>
  <si>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</si>
  <si>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</si>
  <si>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</si>
  <si>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</si>
  <si>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</si>
  <si>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</si>
  <si>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</si>
  <si>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</si>
  <si>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</si>
  <si>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</si>
  <si>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</si>
  <si>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</si>
  <si>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</si>
  <si>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</si>
  <si>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</si>
  <si>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</si>
  <si>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</si>
  <si>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</si>
  <si>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</si>
  <si>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</si>
  <si>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</si>
  <si>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</si>
  <si>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</si>
  <si>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</si>
  <si>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</si>
  <si>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</si>
  <si>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</si>
  <si>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</si>
  <si>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</si>
  <si>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</si>
  <si>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</si>
  <si>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</si>
  <si>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</si>
  <si>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</si>
  <si>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</si>
  <si>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</si>
  <si>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</si>
  <si>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</si>
  <si>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</si>
  <si>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</si>
  <si>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</si>
  <si>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</si>
  <si>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</si>
  <si>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</si>
  <si>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</si>
  <si>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</si>
  <si>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</si>
  <si>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</si>
  <si>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</si>
  <si>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</si>
  <si>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</si>
  <si>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</si>
  <si>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</si>
  <si>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</si>
  <si>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</si>
  <si>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</si>
  <si>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</si>
  <si>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</si>
  <si>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</si>
  <si>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</si>
  <si>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</si>
  <si>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</si>
  <si>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</si>
  <si>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</si>
  <si>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</si>
  <si>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</si>
  <si>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</si>
  <si>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</si>
  <si>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</si>
  <si>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</si>
  <si>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</si>
  <si>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</si>
  <si>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</si>
  <si>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</si>
  <si>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</si>
  <si>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</si>
  <si>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</si>
  <si>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</si>
  <si>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</si>
  <si>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</si>
  <si>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</si>
  <si>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</si>
  <si>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</si>
  <si>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</si>
  <si>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</si>
  <si>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</si>
  <si>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</si>
  <si>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</si>
  <si>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</si>
  <si>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</si>
  <si>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</si>
  <si>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</si>
  <si>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</si>
  <si>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</si>
  <si>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</si>
  <si>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</si>
  <si>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</si>
  <si>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</si>
  <si>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</si>
  <si>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</si>
  <si>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</si>
  <si>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</si>
  <si>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</si>
  <si>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</si>
  <si>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</si>
  <si>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</si>
  <si>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</si>
  <si>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</si>
  <si>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</si>
  <si>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</si>
  <si>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</si>
  <si>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</si>
  <si>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</si>
  <si>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</si>
  <si>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</si>
  <si>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</si>
  <si>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</si>
  <si>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</si>
  <si>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</si>
  <si>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</si>
  <si>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</si>
  <si>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</si>
  <si>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</si>
  <si>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</si>
  <si>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</si>
  <si>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</si>
  <si>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</si>
  <si>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</si>
  <si>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</si>
  <si>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</si>
  <si>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</si>
  <si>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</si>
  <si>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</si>
  <si>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</si>
  <si>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</si>
  <si>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</si>
  <si>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</si>
  <si>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</si>
  <si>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</si>
  <si>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</si>
  <si>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</si>
  <si>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</si>
  <si>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</si>
  <si>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</si>
  <si>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</si>
  <si>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</si>
  <si>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</si>
  <si>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</si>
  <si>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</si>
  <si>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</si>
  <si>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</si>
  <si>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</si>
  <si>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</si>
  <si>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</si>
  <si>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</si>
  <si>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</si>
  <si>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</si>
  <si>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</si>
  <si>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</si>
  <si>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</si>
  <si>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</si>
  <si>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</si>
  <si>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</si>
  <si>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</si>
  <si>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</si>
  <si>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</si>
  <si>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</si>
  <si>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</si>
  <si>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</si>
  <si>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</si>
  <si>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</si>
  <si>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</si>
  <si>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</si>
  <si>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</si>
  <si>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</si>
  <si>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</si>
  <si>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</si>
  <si>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</si>
  <si>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</si>
  <si>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</si>
  <si>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</si>
  <si>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</si>
  <si>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</si>
  <si>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</si>
  <si>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</si>
  <si>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</si>
  <si>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</si>
  <si>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</si>
  <si>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</si>
  <si>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</si>
  <si>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</si>
  <si>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</si>
  <si>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</si>
  <si>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</si>
  <si>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</si>
  <si>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</si>
  <si>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</si>
  <si>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</si>
  <si>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</si>
  <si>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</si>
  <si>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</si>
  <si>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</si>
  <si>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</si>
  <si>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</si>
  <si>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</si>
  <si>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</si>
  <si>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</si>
  <si>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</si>
  <si>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</si>
  <si>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</si>
  <si>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</si>
  <si>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</si>
  <si>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</si>
  <si>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</si>
  <si>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</si>
  <si>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</si>
  <si>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</si>
  <si>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</si>
  <si>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</si>
  <si>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</si>
  <si>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</si>
  <si>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</si>
  <si>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</si>
  <si>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</si>
  <si>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</si>
  <si>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</si>
  <si>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</si>
  <si>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</si>
  <si>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</si>
  <si>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</si>
  <si>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</si>
  <si>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</si>
  <si>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</si>
  <si>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</si>
  <si>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</si>
  <si>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</si>
  <si>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</si>
  <si>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</si>
  <si>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</si>
  <si>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</si>
  <si>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</si>
  <si>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</si>
  <si>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</si>
  <si>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</si>
  <si>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</si>
  <si>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</si>
  <si>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</si>
  <si>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</si>
  <si>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</si>
  <si>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</si>
  <si>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</si>
  <si>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</si>
  <si>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</si>
  <si>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</si>
  <si>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</si>
  <si>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</si>
  <si>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</si>
  <si>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</si>
  <si>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</si>
  <si>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</si>
  <si>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</si>
  <si>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</si>
  <si>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</si>
  <si>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</si>
  <si>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</si>
  <si>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</si>
  <si>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</si>
  <si>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</si>
  <si>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</si>
  <si>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</si>
  <si>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</si>
  <si>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</si>
  <si>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</si>
  <si>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</si>
  <si>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</si>
  <si>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</si>
  <si>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</si>
  <si>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</si>
  <si>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</si>
  <si>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</si>
  <si>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</si>
  <si>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</si>
  <si>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</si>
  <si>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</si>
  <si>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</si>
  <si>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</si>
  <si>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</si>
  <si>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</si>
  <si>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</si>
  <si>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</si>
  <si>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</si>
  <si>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</si>
  <si>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</si>
  <si>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</si>
  <si>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</si>
  <si>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</si>
  <si>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</si>
  <si>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</si>
  <si>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</si>
  <si>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</si>
  <si>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</si>
  <si>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</si>
  <si>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</si>
  <si>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</si>
  <si>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</si>
  <si>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</si>
  <si>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</si>
  <si>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</si>
  <si>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</si>
  <si>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</si>
  <si>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</si>
  <si>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</si>
  <si>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</si>
  <si>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</si>
  <si>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</si>
  <si>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</si>
  <si>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</si>
  <si>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</si>
  <si>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</si>
  <si>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</si>
  <si>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</si>
  <si>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</si>
  <si>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</si>
  <si>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</si>
  <si>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</si>
  <si>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</si>
  <si>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</si>
  <si>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</si>
  <si>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</si>
  <si>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</si>
  <si>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</si>
  <si>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</si>
  <si>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</si>
  <si>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</si>
  <si>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</si>
  <si>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</si>
  <si>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</si>
  <si>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</si>
  <si>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</si>
  <si>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</si>
  <si>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</si>
  <si>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</si>
  <si>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</si>
  <si>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</si>
  <si>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</si>
  <si>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</si>
  <si>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</si>
  <si>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</si>
  <si>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</si>
  <si>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</si>
  <si>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</si>
  <si>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</si>
  <si>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</si>
  <si>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</si>
  <si>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</si>
  <si>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</si>
  <si>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</si>
  <si>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</si>
  <si>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</si>
  <si>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</si>
  <si>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</si>
  <si>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</si>
  <si>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</si>
  <si>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</si>
  <si>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</si>
  <si>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</si>
  <si>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</si>
  <si>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</si>
  <si>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</si>
  <si>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</si>
  <si>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</si>
  <si>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</si>
  <si>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</si>
  <si>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</si>
  <si>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</si>
  <si>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</si>
  <si>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</si>
  <si>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</si>
  <si>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</si>
  <si>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</si>
  <si>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</si>
  <si>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</si>
  <si>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</si>
  <si>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</si>
  <si>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</si>
  <si>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</si>
  <si>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</si>
  <si>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</si>
  <si>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</si>
  <si>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</si>
  <si>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</si>
  <si>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</si>
  <si>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</si>
  <si>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</si>
  <si>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</si>
  <si>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</si>
  <si>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</si>
  <si>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</si>
  <si>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</si>
  <si>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</si>
  <si>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</si>
  <si>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</si>
  <si>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</si>
  <si>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</si>
  <si>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</si>
  <si>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</si>
  <si>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</si>
  <si>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</si>
  <si>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</si>
  <si>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</si>
  <si>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</si>
  <si>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</si>
  <si>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</si>
  <si>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</si>
  <si>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</si>
  <si>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</si>
  <si>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</si>
  <si>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</si>
  <si>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</si>
  <si>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</si>
  <si>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</si>
  <si>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</si>
  <si>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</si>
  <si>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</si>
  <si>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</si>
  <si>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</si>
  <si>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</si>
  <si>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</si>
  <si>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</si>
  <si>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</si>
  <si>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</si>
  <si>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</si>
  <si>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</si>
  <si>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</si>
  <si>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</si>
  <si>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</si>
  <si>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</si>
  <si>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</si>
  <si>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</si>
  <si>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</si>
  <si>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</si>
  <si>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</si>
  <si>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</si>
  <si>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</si>
  <si>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</si>
  <si>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</si>
  <si>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</si>
  <si>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</si>
  <si>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</si>
  <si>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</si>
  <si>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</si>
  <si>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</si>
  <si>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</si>
  <si>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</si>
  <si>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</si>
  <si>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</si>
  <si>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</si>
  <si>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</si>
  <si>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</si>
  <si>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</si>
  <si>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</si>
  <si>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</si>
  <si>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</si>
  <si>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</si>
  <si>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</si>
  <si>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</si>
  <si>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</si>
  <si>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</si>
  <si>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</si>
  <si>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</si>
  <si>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</si>
  <si>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</si>
  <si>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</si>
  <si>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</si>
  <si>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</si>
  <si>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</si>
  <si>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</si>
  <si>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</si>
  <si>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</si>
  <si>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</si>
  <si>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</si>
  <si>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</si>
  <si>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</si>
  <si>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</si>
  <si>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</si>
  <si>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</si>
  <si>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</si>
  <si>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</si>
  <si>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</si>
  <si>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</si>
  <si>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</si>
  <si>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</si>
  <si>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</si>
  <si>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</si>
  <si>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</si>
  <si>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</si>
  <si>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</si>
  <si>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</si>
  <si>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</si>
  <si>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</si>
  <si>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</si>
  <si>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</si>
  <si>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</si>
  <si>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</si>
  <si>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</si>
  <si>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</si>
  <si>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</si>
  <si>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</si>
  <si>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</si>
  <si>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</si>
  <si>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</si>
  <si>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</si>
  <si>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</si>
  <si>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</si>
  <si>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</si>
  <si>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</si>
  <si>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</si>
  <si>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</si>
  <si>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</si>
  <si>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</si>
  <si>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</si>
  <si>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</si>
  <si>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</si>
  <si>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</si>
  <si>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</si>
  <si>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</si>
  <si>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</si>
  <si>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</si>
  <si>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</si>
  <si>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</si>
  <si>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</si>
  <si>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</si>
  <si>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</si>
  <si>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</si>
  <si>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</si>
  <si>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</si>
  <si>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</si>
  <si>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</si>
  <si>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</si>
  <si>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</si>
  <si>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</si>
  <si>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</si>
  <si>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</si>
  <si>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</si>
  <si>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</si>
  <si>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</si>
  <si>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</si>
  <si>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</si>
  <si>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</si>
  <si>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</si>
  <si>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</si>
  <si>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</si>
  <si>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</si>
  <si>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</si>
  <si>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</si>
  <si>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</si>
  <si>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</si>
  <si>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</si>
  <si>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</si>
  <si>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</si>
  <si>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</si>
  <si>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</si>
  <si>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</si>
  <si>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</si>
  <si>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</si>
  <si>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</si>
  <si>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</si>
  <si>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</si>
  <si>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</si>
  <si>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</si>
  <si>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</si>
  <si>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</si>
  <si>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</si>
  <si>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</si>
  <si>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</si>
  <si>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</si>
  <si>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</si>
  <si>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</si>
  <si>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</si>
  <si>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</si>
  <si>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</si>
  <si>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</si>
  <si>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</si>
  <si>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</si>
  <si>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</si>
  <si>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</si>
  <si>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</si>
  <si>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</si>
  <si>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</si>
  <si>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</si>
  <si>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</si>
  <si>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</si>
  <si>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</si>
  <si>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</si>
  <si>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</si>
  <si>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</si>
  <si>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</si>
  <si>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</si>
  <si>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</si>
  <si>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</si>
  <si>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</si>
  <si>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</si>
  <si>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</si>
  <si>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</si>
  <si>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</si>
  <si>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</si>
  <si>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</si>
  <si>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</si>
  <si>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</si>
  <si>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</si>
  <si>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</si>
  <si>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</si>
  <si>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</si>
  <si>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</si>
  <si>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</si>
  <si>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</si>
  <si>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</si>
  <si>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</si>
  <si>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</si>
  <si>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</si>
  <si>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</si>
  <si>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</si>
  <si>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</si>
  <si>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</si>
  <si>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</si>
  <si>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</si>
  <si>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</si>
  <si>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</si>
  <si>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</si>
  <si>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</si>
  <si>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</si>
  <si>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</si>
  <si>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</si>
  <si>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</si>
  <si>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</si>
  <si>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</si>
  <si>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</si>
  <si>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</si>
  <si>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</si>
  <si>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</si>
  <si>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</si>
  <si>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</si>
  <si>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</si>
  <si>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</si>
  <si>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</si>
  <si>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</si>
  <si>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</si>
  <si>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</si>
  <si>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</si>
  <si>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</si>
  <si>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</si>
  <si>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</si>
  <si>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</si>
  <si>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</si>
  <si>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</si>
  <si>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</si>
  <si>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</si>
  <si>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</si>
  <si>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</si>
  <si>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</si>
  <si>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</si>
  <si>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</si>
  <si>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</si>
  <si>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</si>
  <si>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</si>
  <si>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</si>
  <si>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</si>
  <si>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</si>
  <si>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</si>
  <si>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</si>
  <si>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</si>
  <si>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</si>
  <si>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</si>
  <si>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</si>
  <si>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</si>
  <si>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</si>
  <si>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</si>
  <si>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</si>
  <si>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</si>
  <si>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</si>
  <si>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</si>
  <si>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</si>
  <si>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</si>
  <si>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</si>
  <si>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</si>
  <si>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</si>
  <si>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</si>
  <si>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</si>
  <si>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</si>
  <si>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</si>
  <si>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</si>
  <si>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</si>
  <si>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</si>
  <si>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</si>
  <si>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</si>
  <si>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</si>
  <si>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</si>
  <si>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</si>
  <si>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</si>
  <si>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</si>
  <si>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</si>
  <si>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</si>
  <si>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</si>
  <si>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</si>
  <si>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</si>
  <si>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</si>
  <si>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</si>
  <si>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</si>
  <si>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</si>
  <si>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</si>
  <si>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</si>
  <si>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</si>
  <si>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</si>
  <si>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</si>
  <si>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</si>
  <si>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</si>
  <si>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</si>
  <si>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</si>
  <si>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</si>
  <si>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</si>
  <si>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</si>
  <si>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</si>
  <si>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</si>
  <si>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</si>
  <si>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</si>
  <si>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</si>
  <si>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</si>
  <si>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</si>
  <si>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</si>
  <si>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</si>
  <si>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</si>
  <si>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</si>
  <si>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</si>
  <si>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</si>
  <si>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</si>
  <si>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</si>
  <si>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</si>
  <si>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</si>
  <si>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</si>
  <si>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</si>
  <si>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</si>
  <si>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</si>
  <si>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</si>
  <si>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</si>
  <si>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</si>
  <si>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</si>
  <si>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</si>
  <si>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</si>
  <si>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</si>
  <si>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</si>
  <si>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</si>
  <si>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</si>
  <si>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</si>
  <si>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</si>
  <si>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</si>
  <si>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</si>
  <si>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</si>
  <si>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</si>
  <si>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</si>
  <si>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</si>
  <si>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</si>
  <si>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</si>
  <si>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</si>
  <si>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</si>
  <si>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</si>
  <si>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</si>
  <si>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</si>
  <si>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</si>
  <si>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</si>
  <si>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</si>
  <si>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</si>
  <si>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</si>
  <si>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</si>
  <si>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</si>
  <si>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</si>
  <si>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</si>
  <si>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</si>
  <si>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</si>
  <si>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</si>
  <si>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</si>
  <si>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</si>
  <si>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</si>
  <si>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</si>
  <si>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</si>
  <si>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</si>
  <si>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</si>
  <si>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</si>
  <si>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</si>
  <si>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</si>
  <si>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</si>
  <si>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</si>
  <si>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</si>
  <si>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</si>
  <si>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</si>
  <si>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</si>
  <si>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</si>
  <si>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</si>
  <si>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</si>
  <si>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</si>
  <si>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</si>
  <si>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</si>
  <si>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</si>
  <si>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</si>
  <si>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</si>
  <si>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</si>
  <si>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</si>
  <si>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</si>
  <si>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</si>
  <si>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</si>
  <si>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</si>
  <si>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</si>
  <si>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</si>
  <si>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</si>
  <si>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</si>
  <si>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</si>
  <si>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</si>
  <si>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</si>
  <si>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</si>
  <si>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</si>
  <si>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</si>
  <si>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</si>
  <si>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</si>
  <si>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</si>
  <si>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</si>
  <si>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</si>
  <si>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</si>
  <si>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</si>
  <si>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</si>
  <si>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</si>
  <si>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</si>
  <si>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</si>
  <si>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</si>
  <si>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</si>
  <si>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</si>
  <si>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</si>
  <si>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</si>
  <si>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</si>
  <si>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</si>
  <si>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</si>
  <si>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</si>
  <si>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</si>
  <si>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</si>
  <si>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</si>
  <si>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</si>
  <si>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</si>
  <si>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</si>
  <si>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</si>
  <si>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</si>
  <si>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</si>
  <si>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</si>
  <si>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</si>
  <si>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</si>
  <si>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</si>
  <si>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</si>
  <si>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</si>
  <si>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</si>
  <si>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</si>
  <si>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</si>
  <si>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</si>
  <si>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</si>
  <si>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</si>
  <si>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</si>
  <si>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</si>
  <si>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</si>
  <si>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</si>
  <si>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</si>
  <si>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</si>
  <si>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</si>
  <si>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</si>
  <si>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</si>
  <si>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</si>
  <si>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</si>
  <si>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</si>
  <si>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</si>
  <si>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</si>
  <si>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</si>
  <si>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</si>
  <si>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</si>
  <si>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</si>
  <si>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</si>
  <si>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</si>
  <si>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</si>
  <si>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</si>
  <si>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</si>
  <si>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</si>
  <si>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</si>
  <si>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</si>
  <si>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</si>
  <si>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</si>
  <si>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</si>
  <si>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</si>
  <si>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</si>
  <si>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</si>
  <si>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</si>
  <si>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</si>
  <si>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</si>
  <si>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</si>
  <si>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</si>
  <si>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</si>
  <si>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</si>
  <si>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</si>
  <si>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</si>
  <si>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</si>
  <si>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</si>
  <si>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</si>
  <si>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</si>
  <si>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</si>
  <si>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</si>
  <si>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</si>
  <si>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</si>
  <si>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</si>
  <si>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</si>
  <si>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</si>
  <si>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</si>
  <si>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</si>
  <si>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</si>
  <si>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</si>
  <si>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</si>
  <si>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</si>
  <si>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</si>
  <si>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</si>
  <si>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</si>
  <si>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</si>
  <si>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</si>
  <si>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</si>
  <si>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</si>
  <si>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</si>
  <si>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</si>
  <si>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</si>
  <si>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</si>
  <si>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</si>
  <si>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</si>
  <si>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</si>
  <si>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</si>
  <si>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</si>
  <si>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</si>
  <si>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</si>
  <si>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</si>
  <si>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</si>
  <si>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</si>
  <si>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</si>
  <si>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</si>
  <si>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</si>
  <si>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</si>
  <si>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</si>
  <si>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</si>
  <si>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</si>
  <si>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</si>
  <si>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</si>
  <si>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</si>
  <si>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</si>
  <si>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</si>
  <si>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</si>
  <si>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</si>
  <si>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</si>
  <si>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</si>
  <si>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</si>
  <si>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</si>
  <si>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</si>
  <si>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</si>
  <si>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</si>
  <si>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</si>
  <si>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</si>
  <si>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</si>
  <si>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</si>
  <si>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</si>
  <si>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</si>
  <si>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</si>
  <si>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</si>
  <si>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</si>
  <si>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</si>
  <si>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</si>
  <si>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</si>
  <si>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</si>
  <si>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</si>
  <si>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</si>
  <si>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</si>
  <si>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</si>
  <si>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</si>
  <si>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</si>
  <si>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</si>
  <si>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</si>
  <si>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</si>
  <si>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</si>
  <si>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</si>
  <si>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</si>
  <si>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</si>
  <si>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</si>
  <si>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</si>
  <si>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</si>
  <si>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</si>
  <si>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</si>
  <si>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</si>
  <si>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</si>
  <si>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</si>
  <si>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</si>
  <si>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</si>
  <si>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</si>
  <si>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</si>
  <si>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</si>
  <si>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</si>
  <si>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</si>
  <si>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</si>
  <si>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</si>
  <si>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</si>
  <si>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</si>
  <si>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</si>
  <si>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</si>
  <si>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</si>
  <si>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</si>
  <si>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</si>
  <si>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</si>
  <si>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</si>
  <si>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</si>
  <si>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</si>
  <si>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</si>
  <si>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</si>
  <si>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</si>
  <si>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</si>
  <si>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</si>
  <si>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</si>
  <si>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</si>
  <si>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</si>
  <si>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</si>
  <si>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</si>
  <si>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</si>
  <si>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</si>
  <si>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</si>
  <si>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</si>
  <si>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</si>
  <si>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</si>
  <si>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</si>
  <si>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</si>
  <si>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</si>
  <si>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</si>
  <si>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</si>
  <si>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</si>
  <si>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</si>
  <si>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</si>
  <si>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</si>
  <si>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</si>
  <si>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</si>
  <si>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</si>
  <si>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</si>
  <si>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</si>
  <si>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</si>
  <si>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</si>
  <si>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</si>
  <si>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</si>
  <si>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</si>
  <si>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</si>
  <si>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</si>
  <si>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</si>
  <si>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</si>
  <si>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</si>
  <si>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</si>
  <si>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</si>
  <si>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</si>
  <si>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</si>
  <si>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</si>
  <si>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</si>
  <si>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</si>
  <si>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</si>
  <si>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</si>
  <si>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</si>
  <si>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</si>
  <si>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</si>
  <si>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</si>
  <si>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</si>
  <si>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</si>
  <si>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</si>
  <si>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</si>
  <si>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</si>
  <si>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</si>
  <si>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</si>
  <si>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</si>
  <si>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</si>
  <si>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</si>
  <si>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</si>
  <si>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</si>
  <si>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</si>
  <si>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</si>
  <si>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</si>
  <si>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</si>
  <si>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</si>
  <si>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</si>
  <si>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</si>
  <si>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</si>
  <si>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</si>
  <si>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</si>
  <si>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</si>
  <si>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</si>
  <si>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</si>
  <si>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</si>
  <si>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</si>
  <si>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</si>
  <si>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</si>
  <si>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</si>
  <si>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</si>
  <si>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</si>
  <si>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</si>
  <si>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</si>
  <si>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</si>
  <si>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</si>
  <si>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</si>
  <si>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</si>
  <si>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</si>
  <si>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</si>
  <si>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</si>
  <si>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</si>
  <si>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</si>
  <si>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</si>
  <si>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</si>
  <si>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</si>
  <si>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</si>
  <si>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</si>
  <si>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</si>
  <si>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</si>
  <si>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</si>
  <si>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</si>
  <si>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</si>
  <si>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</si>
  <si>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</si>
  <si>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</si>
  <si>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</si>
  <si>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</si>
  <si>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</si>
  <si>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</si>
  <si>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</si>
  <si>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</si>
  <si>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</si>
  <si>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</si>
  <si>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</si>
  <si>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</si>
  <si>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</si>
  <si>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</si>
  <si>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</si>
  <si>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</si>
  <si>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</si>
  <si>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</si>
  <si>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</si>
  <si>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</si>
  <si>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</si>
  <si>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</si>
  <si>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</si>
  <si>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</si>
  <si>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</si>
  <si>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</si>
  <si>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</si>
  <si>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</si>
  <si>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</si>
  <si>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</si>
  <si>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</si>
  <si>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</si>
  <si>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</si>
  <si>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</si>
  <si>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</si>
  <si>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</si>
  <si>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</si>
  <si>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</si>
  <si>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</si>
  <si>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</si>
  <si>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</si>
  <si>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</si>
  <si>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</si>
  <si>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</si>
  <si>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</si>
  <si>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</si>
  <si>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</si>
  <si>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</si>
  <si>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</si>
  <si>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</si>
  <si>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</si>
  <si>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</si>
  <si>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</si>
  <si>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</si>
  <si>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</si>
  <si>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</si>
  <si>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</si>
  <si>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</si>
  <si>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</si>
  <si>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</si>
  <si>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</si>
  <si>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</si>
  <si>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</si>
  <si>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</si>
  <si>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</si>
  <si>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</si>
  <si>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</si>
  <si>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</si>
  <si>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</si>
  <si>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</si>
  <si>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</si>
  <si>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</si>
  <si>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</si>
  <si>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</si>
  <si>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</si>
  <si>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</si>
  <si>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</si>
  <si>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</si>
  <si>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</si>
  <si>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</si>
  <si>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</si>
  <si>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</si>
  <si>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</si>
  <si>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</si>
  <si>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</si>
  <si>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</si>
  <si>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</si>
  <si>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</si>
  <si>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</si>
  <si>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</si>
  <si>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</si>
  <si>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</si>
  <si>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</si>
  <si>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</si>
  <si>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</si>
  <si>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</si>
  <si>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</si>
  <si>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</si>
  <si>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</si>
  <si>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</si>
  <si>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</si>
  <si>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</si>
  <si>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</si>
  <si>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</si>
  <si>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</si>
  <si>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</si>
  <si>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</si>
  <si>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</si>
  <si>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</si>
  <si>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</si>
  <si>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</si>
  <si>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</si>
  <si>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</si>
  <si>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</si>
  <si>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</si>
  <si>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</si>
  <si>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</si>
  <si>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</si>
  <si>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</si>
  <si>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</si>
  <si>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</si>
  <si>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</si>
  <si>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</si>
  <si>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</si>
  <si>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</si>
  <si>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</si>
  <si>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</si>
  <si>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</si>
  <si>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</si>
  <si>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</si>
  <si>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</si>
  <si>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</si>
  <si>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</si>
  <si>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</si>
  <si>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</si>
  <si>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</si>
  <si>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</si>
  <si>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</si>
  <si>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</si>
  <si>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</si>
  <si>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</si>
  <si>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</si>
  <si>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</si>
  <si>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</si>
  <si>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</si>
  <si>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</si>
  <si>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</si>
  <si>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</si>
  <si>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</si>
  <si>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</si>
  <si>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</si>
  <si>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</si>
  <si>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</si>
  <si>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</si>
  <si>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</si>
  <si>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</si>
  <si>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</si>
  <si>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</si>
  <si>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</si>
  <si>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</si>
  <si>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</si>
  <si>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</si>
  <si>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</si>
  <si>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</si>
  <si>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</si>
  <si>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</si>
  <si>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</si>
  <si>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</si>
  <si>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</si>
  <si>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</si>
  <si>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</si>
  <si>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</si>
  <si>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</si>
  <si>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</si>
  <si>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</si>
  <si>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</si>
  <si>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</si>
  <si>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</si>
  <si>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</si>
  <si>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</si>
  <si>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</si>
  <si>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</si>
  <si>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</si>
  <si>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</si>
  <si>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</si>
  <si>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</si>
  <si>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</si>
  <si>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</si>
  <si>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</si>
  <si>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</si>
  <si>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</si>
  <si>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</si>
  <si>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</si>
  <si>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</si>
  <si>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</si>
  <si>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</si>
  <si>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</si>
  <si>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</si>
  <si>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</si>
  <si>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</si>
  <si>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</si>
  <si>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</si>
  <si>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</si>
  <si>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</si>
  <si>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</si>
  <si>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</si>
  <si>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</si>
  <si>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</si>
  <si>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</si>
  <si>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</si>
  <si>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</si>
  <si>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</si>
  <si>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</si>
  <si>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</si>
  <si>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</si>
  <si>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</si>
  <si>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</si>
  <si>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</si>
  <si>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</si>
  <si>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</si>
  <si>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</si>
  <si>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</si>
  <si>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</si>
  <si>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</si>
  <si>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</si>
  <si>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</si>
  <si>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</si>
  <si>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</si>
  <si>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</si>
  <si>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</si>
  <si>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</si>
  <si>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</si>
  <si>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</si>
  <si>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</si>
  <si>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</si>
  <si>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</si>
  <si>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</si>
  <si>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</si>
  <si>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</si>
  <si>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</si>
  <si>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</si>
  <si>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</si>
  <si>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</si>
  <si>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</si>
  <si>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</si>
  <si>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</si>
  <si>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</si>
  <si>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</si>
  <si>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</si>
  <si>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</si>
  <si>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</si>
  <si>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</si>
  <si>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</si>
  <si>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</si>
  <si>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</si>
  <si>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</si>
  <si>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</si>
  <si>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</si>
  <si>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</si>
  <si>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</si>
  <si>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</si>
  <si>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</si>
  <si>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</si>
  <si>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</si>
  <si>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</si>
  <si>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</si>
  <si>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</si>
  <si>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</si>
  <si>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</si>
  <si>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</si>
  <si>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</si>
  <si>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</si>
  <si>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</si>
  <si>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</si>
  <si>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</si>
  <si>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</si>
  <si>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</si>
  <si>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</si>
  <si>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</si>
  <si>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</si>
  <si>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</si>
  <si>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</si>
  <si>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</si>
  <si>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</si>
  <si>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</si>
  <si>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</si>
  <si>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</si>
  <si>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</si>
  <si>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</si>
  <si>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</si>
  <si>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</si>
  <si>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</si>
  <si>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</si>
  <si>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</si>
  <si>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</si>
  <si>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</si>
  <si>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</si>
  <si>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</si>
  <si>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</si>
  <si>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</si>
  <si>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</si>
  <si>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</si>
  <si>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</si>
  <si>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</si>
  <si>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</si>
  <si>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</si>
  <si>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</si>
  <si>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</si>
  <si>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</si>
  <si>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</si>
  <si>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</si>
  <si>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</si>
  <si>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</si>
  <si>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</si>
  <si>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</si>
  <si>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</si>
  <si>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</si>
  <si>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</si>
  <si>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</si>
  <si>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</si>
  <si>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</si>
  <si>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</si>
  <si>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</si>
  <si>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</si>
  <si>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</si>
  <si>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</si>
  <si>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</si>
  <si>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</si>
  <si>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</si>
  <si>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</si>
  <si>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</si>
  <si>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</si>
  <si>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</si>
  <si>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</si>
  <si>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</si>
  <si>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</si>
  <si>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</si>
  <si>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</si>
  <si>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</si>
  <si>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</si>
  <si>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</si>
  <si>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</si>
  <si>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</si>
  <si>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</si>
  <si>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</si>
  <si>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</si>
  <si>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</si>
  <si>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</si>
  <si>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</si>
  <si>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</si>
  <si>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</si>
  <si>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</si>
  <si>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</si>
  <si>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</si>
  <si>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</si>
  <si>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</si>
  <si>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</si>
  <si>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</si>
  <si>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</si>
  <si>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</si>
  <si>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</si>
  <si>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</si>
  <si>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</si>
  <si>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</si>
  <si>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</si>
  <si>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</si>
  <si>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</si>
  <si>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</si>
  <si>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</si>
  <si>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</si>
  <si>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</si>
  <si>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</si>
  <si>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</si>
  <si>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</si>
  <si>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</si>
  <si>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</si>
  <si>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</si>
  <si>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</si>
  <si>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</si>
  <si>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</si>
  <si>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</si>
  <si>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</si>
  <si>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</si>
  <si>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</si>
  <si>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</si>
  <si>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</si>
  <si>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</si>
  <si>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</si>
  <si>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</si>
  <si>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</si>
  <si>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</si>
  <si>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</si>
  <si>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</si>
  <si>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</si>
  <si>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</si>
  <si>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</si>
  <si>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</si>
  <si>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</si>
  <si>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</si>
  <si>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</si>
  <si>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</si>
  <si>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</si>
  <si>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</si>
  <si>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</si>
  <si>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</si>
  <si>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</si>
  <si>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</si>
  <si>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</si>
  <si>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</si>
  <si>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</si>
  <si>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</si>
  <si>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</si>
  <si>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</si>
  <si>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</si>
  <si>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</si>
  <si>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</si>
  <si>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</si>
  <si>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</si>
  <si>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</si>
  <si>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</si>
  <si>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</si>
  <si>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</si>
  <si>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</si>
  <si>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</si>
  <si>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</si>
  <si>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</si>
  <si>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</si>
  <si>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</si>
  <si>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</si>
  <si>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</si>
  <si>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</si>
  <si>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</si>
  <si>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</si>
  <si>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</si>
  <si>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</si>
  <si>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</si>
  <si>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</si>
  <si>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</si>
  <si>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</si>
  <si>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</si>
  <si>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</si>
  <si>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</si>
  <si>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</si>
  <si>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</si>
  <si>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</si>
  <si>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</si>
  <si>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</si>
  <si>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</si>
  <si>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</si>
  <si>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</si>
  <si>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</si>
  <si>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</si>
  <si>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</si>
  <si>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</si>
  <si>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</si>
  <si>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</si>
  <si>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</si>
  <si>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</si>
  <si>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</si>
  <si>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</si>
  <si>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</si>
  <si>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</si>
  <si>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</si>
  <si>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</si>
  <si>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</si>
  <si>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</si>
  <si>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</si>
  <si>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</si>
  <si>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</si>
  <si>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</si>
  <si>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</si>
  <si>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</si>
  <si>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</si>
  <si>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</si>
  <si>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</si>
  <si>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</si>
  <si>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</si>
  <si>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</si>
  <si>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</si>
  <si>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</si>
  <si>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</si>
  <si>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</si>
  <si>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</si>
  <si>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</si>
  <si>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</si>
  <si>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</si>
  <si>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</si>
  <si>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</si>
  <si>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</si>
  <si>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</si>
  <si>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</si>
  <si>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</si>
  <si>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</si>
  <si>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</si>
  <si>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</si>
  <si>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</si>
  <si>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</si>
  <si>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</si>
  <si>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</si>
  <si>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</si>
  <si>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</si>
  <si>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</si>
  <si>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</si>
  <si>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</si>
  <si>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</si>
  <si>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</si>
  <si>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</si>
  <si>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</si>
  <si>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</si>
  <si>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</si>
  <si>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</si>
  <si>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</si>
  <si>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</si>
  <si>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</si>
  <si>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</si>
  <si>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</si>
  <si>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</si>
  <si>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</si>
  <si>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</si>
  <si>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</si>
  <si>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</si>
  <si>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</si>
  <si>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</si>
  <si>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</si>
  <si>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</si>
  <si>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</si>
  <si>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</si>
  <si>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</si>
  <si>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</si>
  <si>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</si>
  <si>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</si>
  <si>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</si>
  <si>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</si>
  <si>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</si>
  <si>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</si>
  <si>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</si>
  <si>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</si>
  <si>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</si>
  <si>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</si>
  <si>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</si>
  <si>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</si>
  <si>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</si>
  <si>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</si>
  <si>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</si>
  <si>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</si>
  <si>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</si>
  <si>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</si>
  <si>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</si>
  <si>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</si>
  <si>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</si>
  <si>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</si>
  <si>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</si>
  <si>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</si>
  <si>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</si>
  <si>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</si>
  <si>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</si>
  <si>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</si>
  <si>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</si>
  <si>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</si>
  <si>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</si>
  <si>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</si>
  <si>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</si>
  <si>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</si>
  <si>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</si>
  <si>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</si>
  <si>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</si>
  <si>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</si>
  <si>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</si>
  <si>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</si>
  <si>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</si>
  <si>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</si>
  <si>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</si>
  <si>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</si>
  <si>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</si>
  <si>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</si>
  <si>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</si>
  <si>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</si>
  <si>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</si>
  <si>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</si>
  <si>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</si>
  <si>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</si>
  <si>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</si>
  <si>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</si>
  <si>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</si>
  <si>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</si>
  <si>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</si>
  <si>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</si>
  <si>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</si>
  <si>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</si>
  <si>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</si>
  <si>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</si>
  <si>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</si>
  <si>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</si>
  <si>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</si>
  <si>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</si>
  <si>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</si>
  <si>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</si>
  <si>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</si>
  <si>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</si>
  <si>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</si>
  <si>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</si>
  <si>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</si>
  <si>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</si>
  <si>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</si>
  <si>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</si>
  <si>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</si>
  <si>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</si>
  <si>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</si>
  <si>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</si>
  <si>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</si>
  <si>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</si>
  <si>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</si>
  <si>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</si>
  <si>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</si>
  <si>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</si>
  <si>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</si>
  <si>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</si>
  <si>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</si>
  <si>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</si>
  <si>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</si>
  <si>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</si>
  <si>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</si>
  <si>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</si>
  <si>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</si>
  <si>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</si>
  <si>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</si>
  <si>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</si>
  <si>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</si>
  <si>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</si>
  <si>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</si>
  <si>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</si>
  <si>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</si>
  <si>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</si>
  <si>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</si>
  <si>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</si>
  <si>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</si>
  <si>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</si>
  <si>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</si>
  <si>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</si>
  <si>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</si>
  <si>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</si>
  <si>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</si>
  <si>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</si>
  <si>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</si>
  <si>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</si>
  <si>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</si>
  <si>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</si>
  <si>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</si>
  <si>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</si>
  <si>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</si>
  <si>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</si>
  <si>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</si>
  <si>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</si>
  <si>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</si>
  <si>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</si>
  <si>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</si>
  <si>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</si>
  <si>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</si>
  <si>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</si>
  <si>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</si>
  <si>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</si>
  <si>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</si>
  <si>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</si>
  <si>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</si>
  <si>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</si>
  <si>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</si>
  <si>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</si>
  <si>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</si>
  <si>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</si>
  <si>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</si>
  <si>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</si>
  <si>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</si>
  <si>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</si>
  <si>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</si>
  <si>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</si>
  <si>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</si>
  <si>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</si>
  <si>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</si>
  <si>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</si>
  <si>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</si>
  <si>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</si>
  <si>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</si>
  <si>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</si>
  <si>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</si>
  <si>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</si>
  <si>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</si>
  <si>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</si>
  <si>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</si>
  <si>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</si>
  <si>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</si>
  <si>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</si>
  <si>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</si>
  <si>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</si>
  <si>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</si>
  <si>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</si>
  <si>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</si>
  <si>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</si>
  <si>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</si>
  <si>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</si>
  <si>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</si>
  <si>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</si>
  <si>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</si>
  <si>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</si>
  <si>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</si>
  <si>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</si>
  <si>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</si>
  <si>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</si>
  <si>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</si>
  <si>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</si>
  <si>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</si>
  <si>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</si>
  <si>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</si>
  <si>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</si>
  <si>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</si>
  <si>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</si>
  <si>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</si>
  <si>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</si>
  <si>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</si>
  <si>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</si>
  <si>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</si>
  <si>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</si>
  <si>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</si>
  <si>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</si>
  <si>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</si>
  <si>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</si>
  <si>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</si>
  <si>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</si>
  <si>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</si>
  <si>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</si>
  <si>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</si>
  <si>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</si>
  <si>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</si>
  <si>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</si>
  <si>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</si>
  <si>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</si>
  <si>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</si>
  <si>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</si>
  <si>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</si>
  <si>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</si>
  <si>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</si>
  <si>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</si>
  <si>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</si>
  <si>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</si>
  <si>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</si>
  <si>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</si>
  <si>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</si>
  <si>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</si>
  <si>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</si>
  <si>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</si>
  <si>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</si>
  <si>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</si>
  <si>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</si>
  <si>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</si>
  <si>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</si>
  <si>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</si>
  <si>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</si>
  <si>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</si>
  <si>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</si>
  <si>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</si>
  <si>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</si>
  <si>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</si>
  <si>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</si>
  <si>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</si>
  <si>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</si>
  <si>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</si>
  <si>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</si>
  <si>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</si>
  <si>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</si>
  <si>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</si>
  <si>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</si>
  <si>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</si>
  <si>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</si>
  <si>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</si>
  <si>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</si>
  <si>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</si>
  <si>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</si>
  <si>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</si>
  <si>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</si>
  <si>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</si>
  <si>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</si>
  <si>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</si>
  <si>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</si>
  <si>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</si>
  <si>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</si>
  <si>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</si>
  <si>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</si>
  <si>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</si>
  <si>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</si>
  <si>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</si>
  <si>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</si>
  <si>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</si>
  <si>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</si>
  <si>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</si>
  <si>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</si>
  <si>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</si>
  <si>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</si>
  <si>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</si>
  <si>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</si>
  <si>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</si>
  <si>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</si>
  <si>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</si>
  <si>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</si>
  <si>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</si>
  <si>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</si>
  <si>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</si>
  <si>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</si>
  <si>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</si>
  <si>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</si>
  <si>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</si>
  <si>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</si>
  <si>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</si>
  <si>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</si>
  <si>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</si>
  <si>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</si>
  <si>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</si>
  <si>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</si>
  <si>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</si>
  <si>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</si>
  <si>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</si>
  <si>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</si>
  <si>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</si>
  <si>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</si>
  <si>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</si>
  <si>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</si>
  <si>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</si>
  <si>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</si>
  <si>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</si>
  <si>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</si>
  <si>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</si>
  <si>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</si>
  <si>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</si>
  <si>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</si>
  <si>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</si>
  <si>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</si>
  <si>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</si>
  <si>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</si>
  <si>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</si>
  <si>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</si>
  <si>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</si>
  <si>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</si>
  <si>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</si>
  <si>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</si>
  <si>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</si>
  <si>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</si>
  <si>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</si>
  <si>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</si>
  <si>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</si>
  <si>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</si>
  <si>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</si>
  <si>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</si>
  <si>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</si>
  <si>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</si>
  <si>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</si>
  <si>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</si>
  <si>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</si>
  <si>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</si>
  <si>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</si>
  <si>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</si>
  <si>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</si>
  <si>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</si>
  <si>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</si>
  <si>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</si>
  <si>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</si>
  <si>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</si>
  <si>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</si>
  <si>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</si>
  <si>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</si>
  <si>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</si>
  <si>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</si>
  <si>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</si>
  <si>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</si>
  <si>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</si>
  <si>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</si>
  <si>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</si>
  <si>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</si>
  <si>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</si>
  <si>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</si>
  <si>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</si>
  <si>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</si>
  <si>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</si>
  <si>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</si>
  <si>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</si>
  <si>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</si>
  <si>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</si>
  <si>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</si>
  <si>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</si>
  <si>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</si>
  <si>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</si>
  <si>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</si>
  <si>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</si>
  <si>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</si>
  <si>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</si>
  <si>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</si>
  <si>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</si>
  <si>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</si>
  <si>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</si>
  <si>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</si>
  <si>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</si>
  <si>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</si>
  <si>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</si>
  <si>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</si>
  <si>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</si>
  <si>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</si>
  <si>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</si>
  <si>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</si>
  <si>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</si>
  <si>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</si>
  <si>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</si>
  <si>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</si>
  <si>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</si>
  <si>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</si>
  <si>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</si>
  <si>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</si>
  <si>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</si>
  <si>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</si>
  <si>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</si>
  <si>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</si>
  <si>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</si>
  <si>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</si>
  <si>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</si>
  <si>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</si>
  <si>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</si>
  <si>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</si>
  <si>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</si>
  <si>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</si>
  <si>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</si>
  <si>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</si>
  <si>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</si>
  <si>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</si>
  <si>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</si>
  <si>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</si>
  <si>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</si>
  <si>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</si>
  <si>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</si>
  <si>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</si>
  <si>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</si>
  <si>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</si>
  <si>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</si>
  <si>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</si>
  <si>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</si>
  <si>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</si>
  <si>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</si>
  <si>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</si>
  <si>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</si>
  <si>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</si>
  <si>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</si>
  <si>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</si>
  <si>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</si>
  <si>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</si>
  <si>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</si>
  <si>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</si>
  <si>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</si>
  <si>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</si>
  <si>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</si>
  <si>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</si>
  <si>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</si>
  <si>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</si>
  <si>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</si>
  <si>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</si>
  <si>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</si>
  <si>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</si>
  <si>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</si>
  <si>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</si>
  <si>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</si>
  <si>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</si>
  <si>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</si>
  <si>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</si>
  <si>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</si>
  <si>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</si>
  <si>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</si>
  <si>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</si>
  <si>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</si>
  <si>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</si>
  <si>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</si>
  <si>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</si>
  <si>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</si>
  <si>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</si>
  <si>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</si>
  <si>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</si>
  <si>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</si>
  <si>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</si>
  <si>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</si>
  <si>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</si>
  <si>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</si>
  <si>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</si>
  <si>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</si>
  <si>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</si>
  <si>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</si>
  <si>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</si>
  <si>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</si>
  <si>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</si>
  <si>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</si>
  <si>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</si>
  <si>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</si>
  <si>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</si>
  <si>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</si>
  <si>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</si>
  <si>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</si>
  <si>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</si>
  <si>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</si>
  <si>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</si>
  <si>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</si>
  <si>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</si>
  <si>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</si>
  <si>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</si>
  <si>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</si>
  <si>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</si>
  <si>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</si>
  <si>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</si>
  <si>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</si>
  <si>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</si>
  <si>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</si>
  <si>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</si>
  <si>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</si>
  <si>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</si>
  <si>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</si>
  <si>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</si>
  <si>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</si>
  <si>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</si>
  <si>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</si>
  <si>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</si>
  <si>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</si>
  <si>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</si>
  <si>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</si>
  <si>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</si>
  <si>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</si>
  <si>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</si>
  <si>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</si>
  <si>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</si>
  <si>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</si>
  <si>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</si>
  <si>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</si>
  <si>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</si>
  <si>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</si>
  <si>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</si>
  <si>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</si>
  <si>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</si>
  <si>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</si>
  <si>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</si>
  <si>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</si>
  <si>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</si>
  <si>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</si>
  <si>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</si>
  <si>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</si>
  <si>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</si>
  <si>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</si>
  <si>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</si>
  <si>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</si>
  <si>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</si>
  <si>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</si>
  <si>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</si>
  <si>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</si>
  <si>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</si>
  <si>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</si>
  <si>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</si>
  <si>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</si>
  <si>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</si>
  <si>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</si>
  <si>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</si>
  <si>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</si>
  <si>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</si>
  <si>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</si>
  <si>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</si>
  <si>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</si>
  <si>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</si>
  <si>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</si>
  <si>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</si>
  <si>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</si>
  <si>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</si>
  <si>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</si>
  <si>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</si>
  <si>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</si>
  <si>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</si>
  <si>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</si>
  <si>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</si>
  <si>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</si>
  <si>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</si>
  <si>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</si>
  <si>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</si>
  <si>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</si>
  <si>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</si>
  <si>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</si>
  <si>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</si>
  <si>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</si>
  <si>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</si>
  <si>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</si>
  <si>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</si>
  <si>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</si>
  <si>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</si>
  <si>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</si>
  <si>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</si>
  <si>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</si>
  <si>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</si>
  <si>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</si>
  <si>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</si>
  <si>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</si>
  <si>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</si>
  <si>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</si>
  <si>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</si>
  <si>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</si>
  <si>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</si>
  <si>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</si>
  <si>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</si>
  <si>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</si>
  <si>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</si>
  <si>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</si>
  <si>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</si>
  <si>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</si>
  <si>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</si>
  <si>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</si>
  <si>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</si>
  <si>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</si>
  <si>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</si>
  <si>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</si>
  <si>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</si>
  <si>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</si>
  <si>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</si>
  <si>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</si>
  <si>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</si>
  <si>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</si>
  <si>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</si>
  <si>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</si>
  <si>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</si>
  <si>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</si>
  <si>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</si>
  <si>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</si>
  <si>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</si>
  <si>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</si>
  <si>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</si>
  <si>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</si>
  <si>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</si>
  <si>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</si>
  <si>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</si>
  <si>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</si>
  <si>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</si>
  <si>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</si>
  <si>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</si>
  <si>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</si>
  <si>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</si>
  <si>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</si>
  <si>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</si>
  <si>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</si>
  <si>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</si>
  <si>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</si>
  <si>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</si>
  <si>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</si>
  <si>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</si>
  <si>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</si>
  <si>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</si>
  <si>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</si>
  <si>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</si>
  <si>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</si>
  <si>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</si>
  <si>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</si>
  <si>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</si>
  <si>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</si>
  <si>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</si>
  <si>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</si>
  <si>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</si>
  <si>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</si>
  <si>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</si>
  <si>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</si>
  <si>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</si>
  <si>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</si>
  <si>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</si>
  <si>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</si>
  <si>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</si>
  <si>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</si>
  <si>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</si>
  <si>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</si>
  <si>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</si>
  <si>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</si>
  <si>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</si>
  <si>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</si>
  <si>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</si>
  <si>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</si>
  <si>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</si>
  <si>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</si>
  <si>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</si>
  <si>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</si>
  <si>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</si>
  <si>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</si>
  <si>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</si>
  <si>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</si>
  <si>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</si>
  <si>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</si>
  <si>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</si>
  <si>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</si>
  <si>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</si>
  <si>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</si>
  <si>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</si>
  <si>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</si>
  <si>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</si>
  <si>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</si>
  <si>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</si>
  <si>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</si>
  <si>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</si>
  <si>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</si>
  <si>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</si>
  <si>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</si>
  <si>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</si>
  <si>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</si>
  <si>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</si>
  <si>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</si>
  <si>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</si>
  <si>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</si>
  <si>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</si>
  <si>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</si>
  <si>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</si>
  <si>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</si>
  <si>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</si>
  <si>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</si>
  <si>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</si>
  <si>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</si>
  <si>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</si>
  <si>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</si>
  <si>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</si>
  <si>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</si>
  <si>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</si>
  <si>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</si>
  <si>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</si>
  <si>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</si>
  <si>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</si>
  <si>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</si>
  <si>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</si>
  <si>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</si>
  <si>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</si>
  <si>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</si>
  <si>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</si>
  <si>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</si>
  <si>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</si>
  <si>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</si>
  <si>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</si>
  <si>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</si>
  <si>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</si>
  <si>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</si>
  <si>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</si>
  <si>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</si>
  <si>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</si>
  <si>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</si>
  <si>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</si>
  <si>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</si>
  <si>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</si>
  <si>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</si>
  <si>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</si>
  <si>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</si>
  <si>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</si>
  <si>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</si>
  <si>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</si>
  <si>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</si>
  <si>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</si>
  <si>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</si>
  <si>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</si>
  <si>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</si>
  <si>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</si>
  <si>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</si>
  <si>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</si>
  <si>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</si>
  <si>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</si>
  <si>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</si>
  <si>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</si>
  <si>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</si>
  <si>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</si>
  <si>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</si>
  <si>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</si>
  <si>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</si>
  <si>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</si>
  <si>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</si>
  <si>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</si>
  <si>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</si>
  <si>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</si>
  <si>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</si>
  <si>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</si>
  <si>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</si>
  <si>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</si>
  <si>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</si>
  <si>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</si>
  <si>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</si>
  <si>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</si>
  <si>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</si>
  <si>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</si>
  <si>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</si>
  <si>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</si>
  <si>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</si>
  <si>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</si>
  <si>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</si>
  <si>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</si>
  <si>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</si>
  <si>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</si>
  <si>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</si>
  <si>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</si>
  <si>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</si>
  <si>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</si>
  <si>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</si>
  <si>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</si>
  <si>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</si>
  <si>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</si>
  <si>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</si>
  <si>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</si>
  <si>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</si>
  <si>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</si>
  <si>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</si>
  <si>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</si>
  <si>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</si>
  <si>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</si>
  <si>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</si>
  <si>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</si>
  <si>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</si>
  <si>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</si>
  <si>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</si>
  <si>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</si>
  <si>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</si>
  <si>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</si>
  <si>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</si>
  <si>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</si>
  <si>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</si>
  <si>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</si>
  <si>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</si>
  <si>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</si>
  <si>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</si>
  <si>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</si>
  <si>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</si>
  <si>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</si>
  <si>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</si>
  <si>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</si>
  <si>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</si>
  <si>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</si>
  <si>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</si>
  <si>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</si>
  <si>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</si>
  <si>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</si>
  <si>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</si>
  <si>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</si>
  <si>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</si>
  <si>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</si>
  <si>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</si>
  <si>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</si>
  <si>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</si>
  <si>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</si>
  <si>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</si>
  <si>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</si>
  <si>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</si>
  <si>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</si>
  <si>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</si>
  <si>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</si>
  <si>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</si>
  <si>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</si>
  <si>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</si>
  <si>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</si>
  <si>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</si>
  <si>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</si>
  <si>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</si>
  <si>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</si>
  <si>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</si>
  <si>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</si>
  <si>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</si>
  <si>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</si>
  <si>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</si>
  <si>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</si>
  <si>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</si>
  <si>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</si>
  <si>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</si>
  <si>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</si>
  <si>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</si>
  <si>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</si>
  <si>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</si>
  <si>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</si>
  <si>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</si>
  <si>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</si>
  <si>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</si>
  <si>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</si>
  <si>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</si>
  <si>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</si>
  <si>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</si>
  <si>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</si>
  <si>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</si>
  <si>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</si>
  <si>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</si>
  <si>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</si>
  <si>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</si>
  <si>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</si>
  <si>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</si>
  <si>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</si>
  <si>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</si>
  <si>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</si>
  <si>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</si>
  <si>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</si>
  <si>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</si>
  <si>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</si>
  <si>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</si>
  <si>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</si>
  <si>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</si>
  <si>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</si>
  <si>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</si>
  <si>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</si>
  <si>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</si>
  <si>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</si>
  <si>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</si>
  <si>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</si>
  <si>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</si>
  <si>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</si>
  <si>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</si>
  <si>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</si>
  <si>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</si>
  <si>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</si>
  <si>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</si>
  <si>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</si>
  <si>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</si>
  <si>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</si>
  <si>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</si>
  <si>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</si>
  <si>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</si>
  <si>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</si>
  <si>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</si>
  <si>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</si>
  <si>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</si>
  <si>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</si>
  <si>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</si>
  <si>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</si>
  <si>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</si>
  <si>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</si>
  <si>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</si>
  <si>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</si>
  <si>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</si>
  <si>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</si>
  <si>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</si>
  <si>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</si>
  <si>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</si>
  <si>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</si>
  <si>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</si>
  <si>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</si>
  <si>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</si>
  <si>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</si>
  <si>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</si>
  <si>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</si>
  <si>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</si>
  <si>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</si>
  <si>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</si>
  <si>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</si>
  <si>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</si>
  <si>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</si>
  <si>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</si>
  <si>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</si>
  <si>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</si>
  <si>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</si>
  <si>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</si>
  <si>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</si>
  <si>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</si>
  <si>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</si>
  <si>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</si>
  <si>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</si>
  <si>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</si>
  <si>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</si>
  <si>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</si>
  <si>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</si>
  <si>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</si>
  <si>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</si>
  <si>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</si>
  <si>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</si>
  <si>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</si>
  <si>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</si>
  <si>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</si>
  <si>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</si>
  <si>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</si>
  <si>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</si>
  <si>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</si>
  <si>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</si>
  <si>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</si>
  <si>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</si>
  <si>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</si>
  <si>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</si>
  <si>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</si>
  <si>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</si>
  <si>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</si>
  <si>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</si>
  <si>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</si>
  <si>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</si>
  <si>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</si>
  <si>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</si>
  <si>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</si>
  <si>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</si>
  <si>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</si>
  <si>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</si>
  <si>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</si>
  <si>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</si>
  <si>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</si>
  <si>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</si>
  <si>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</si>
  <si>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</si>
  <si>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</si>
  <si>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</si>
  <si>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</si>
  <si>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</si>
  <si>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</si>
  <si>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</si>
  <si>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</si>
  <si>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</si>
  <si>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</si>
  <si>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</si>
  <si>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</si>
  <si>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</si>
  <si>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</si>
  <si>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</si>
  <si>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</si>
  <si>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</si>
  <si>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</si>
  <si>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</si>
  <si>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</si>
  <si>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</si>
  <si>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</si>
  <si>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</si>
  <si>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</si>
  <si>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</si>
  <si>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</si>
  <si>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</si>
  <si>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</si>
  <si>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</si>
  <si>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</si>
  <si>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</si>
  <si>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</si>
  <si>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</si>
  <si>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</si>
  <si>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</si>
  <si>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</si>
  <si>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</si>
  <si>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</si>
  <si>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</si>
  <si>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</si>
  <si>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</si>
  <si>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</si>
  <si>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</si>
  <si>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</si>
  <si>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</si>
  <si>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</si>
  <si>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</si>
  <si>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</si>
  <si>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</si>
  <si>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</si>
  <si>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</si>
  <si>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</si>
  <si>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</si>
  <si>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</si>
  <si>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</si>
  <si>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</si>
  <si>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</si>
  <si>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</si>
  <si>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</si>
  <si>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</si>
  <si>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</si>
  <si>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</si>
  <si>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</si>
  <si>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</si>
  <si>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</si>
  <si>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</si>
  <si>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</si>
  <si>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</si>
  <si>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</si>
  <si>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</si>
  <si>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</si>
  <si>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</si>
  <si>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</si>
  <si>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</si>
  <si>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</si>
  <si>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</si>
  <si>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</si>
  <si>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</si>
  <si>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</si>
  <si>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</si>
  <si>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</si>
  <si>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</si>
  <si>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</si>
  <si>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</si>
  <si>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</si>
  <si>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</si>
  <si>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</si>
  <si>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</si>
  <si>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</si>
  <si>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</si>
  <si>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</si>
  <si>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</si>
  <si>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</si>
  <si>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</si>
  <si>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</si>
  <si>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</si>
  <si>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</si>
  <si>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</si>
  <si>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</si>
  <si>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</si>
  <si>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</si>
  <si>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</si>
  <si>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</si>
  <si>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</si>
  <si>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</si>
  <si>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</si>
  <si>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</si>
  <si>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</si>
  <si>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</si>
  <si>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</si>
  <si>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</si>
  <si>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</si>
  <si>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</si>
  <si>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</si>
  <si>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</si>
  <si>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</si>
  <si>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</si>
  <si>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</si>
  <si>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</si>
  <si>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</si>
  <si>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</si>
  <si>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</si>
  <si>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</si>
  <si>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</si>
  <si>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</si>
  <si>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</si>
  <si>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</si>
  <si>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</si>
  <si>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</si>
  <si>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</si>
  <si>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</si>
  <si>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</si>
  <si>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</si>
  <si>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</si>
  <si>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</si>
  <si>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</si>
  <si>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</si>
  <si>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</si>
  <si>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</si>
  <si>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</si>
  <si>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</si>
  <si>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</si>
  <si>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</si>
  <si>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</si>
  <si>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</si>
  <si>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</si>
  <si>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</si>
  <si>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</si>
  <si>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</si>
  <si>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</si>
  <si>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</si>
  <si>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</si>
  <si>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</si>
  <si>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</si>
  <si>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</si>
  <si>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</si>
  <si>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</si>
  <si>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</si>
  <si>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</si>
  <si>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</si>
  <si>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</si>
  <si>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</si>
  <si>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</si>
  <si>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</si>
  <si>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</si>
  <si>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</si>
  <si>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</si>
  <si>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</si>
  <si>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</si>
  <si>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</si>
  <si>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</si>
  <si>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</si>
  <si>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</si>
  <si>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</si>
  <si>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</si>
  <si>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</si>
  <si>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</si>
  <si>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</si>
  <si>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</si>
  <si>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</si>
  <si>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</si>
  <si>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</si>
  <si>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</si>
  <si>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</si>
  <si>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</si>
  <si>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</si>
  <si>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</si>
  <si>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</si>
  <si>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</si>
  <si>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</si>
  <si>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</si>
  <si>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</si>
  <si>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</si>
  <si>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</si>
  <si>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</si>
  <si>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</si>
  <si>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</si>
  <si>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</si>
  <si>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</si>
  <si>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</si>
  <si>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</si>
  <si>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</si>
  <si>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</si>
  <si>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</si>
  <si>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</si>
  <si>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</si>
  <si>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</si>
  <si>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</si>
  <si>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</si>
  <si>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</si>
  <si>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</si>
  <si>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</si>
  <si>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</si>
  <si>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</si>
  <si>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</si>
  <si>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</si>
  <si>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</si>
  <si>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</si>
  <si>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</si>
  <si>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</si>
  <si>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</si>
  <si>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</si>
  <si>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</si>
  <si>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</si>
  <si>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</si>
  <si>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</si>
  <si>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</si>
  <si>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</si>
  <si>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</si>
  <si>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</si>
  <si>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</si>
  <si>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</si>
  <si>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</si>
  <si>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</si>
  <si>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</si>
  <si>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</si>
  <si>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</si>
  <si>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</si>
  <si>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</si>
  <si>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</si>
  <si>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</si>
  <si>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</si>
  <si>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</si>
  <si>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</si>
  <si>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</si>
  <si>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</si>
  <si>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</si>
  <si>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</si>
  <si>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</si>
  <si>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</si>
  <si>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</si>
  <si>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</si>
  <si>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</si>
  <si>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</si>
  <si>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</si>
  <si>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</si>
  <si>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</si>
  <si>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</si>
  <si>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</si>
  <si>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</si>
  <si>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</si>
  <si>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</si>
  <si>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</si>
  <si>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</si>
  <si>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</si>
  <si>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</si>
  <si>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</si>
  <si>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</si>
  <si>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</si>
  <si>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</si>
  <si>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</si>
  <si>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</si>
  <si>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</si>
  <si>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</si>
  <si>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</si>
  <si>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</si>
  <si>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</si>
  <si>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</si>
  <si>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</si>
  <si>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</si>
  <si>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</si>
  <si>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</si>
  <si>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</si>
  <si>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</si>
  <si>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</si>
  <si>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</si>
  <si>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</si>
  <si>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</si>
  <si>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</si>
  <si>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</si>
  <si>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</si>
  <si>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</si>
  <si>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</si>
  <si>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</si>
  <si>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</si>
  <si>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</si>
  <si>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</si>
  <si>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</si>
  <si>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</si>
  <si>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</si>
  <si>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</si>
  <si>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</si>
  <si>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</si>
  <si>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</si>
  <si>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</si>
  <si>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</si>
  <si>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</si>
  <si>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</si>
  <si>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</si>
  <si>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</si>
  <si>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</si>
  <si>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</si>
  <si>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</si>
  <si>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</si>
  <si>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</si>
  <si>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</si>
  <si>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</si>
  <si>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</si>
  <si>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</si>
  <si>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</si>
  <si>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</si>
  <si>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</si>
  <si>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</si>
  <si>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</si>
  <si>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</si>
  <si>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</si>
  <si>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</si>
  <si>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</si>
  <si>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</si>
  <si>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</si>
  <si>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</si>
  <si>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</si>
  <si>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</si>
  <si>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</si>
  <si>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</si>
  <si>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</si>
  <si>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</si>
  <si>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</si>
  <si>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</si>
  <si>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</si>
  <si>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</si>
  <si>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</si>
  <si>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</si>
  <si>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</si>
  <si>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</si>
  <si>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</si>
  <si>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</si>
  <si>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</si>
  <si>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</si>
  <si>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</si>
  <si>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</si>
  <si>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</si>
  <si>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</si>
  <si>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</si>
  <si>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</si>
  <si>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</si>
  <si>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</si>
  <si>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</si>
  <si>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</si>
  <si>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</si>
  <si>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</si>
  <si>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</si>
  <si>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</si>
  <si>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</si>
  <si>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</si>
  <si>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</si>
  <si>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</si>
  <si>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</si>
  <si>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</si>
  <si>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</si>
  <si>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</si>
  <si>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</si>
  <si>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</si>
  <si>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</si>
  <si>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</si>
  <si>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</si>
  <si>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</si>
  <si>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</si>
  <si>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</si>
  <si>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</si>
  <si>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</si>
  <si>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</si>
  <si>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</si>
  <si>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</si>
  <si>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</si>
  <si>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</si>
  <si>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</si>
  <si>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</si>
  <si>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</si>
  <si>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</si>
  <si>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</si>
  <si>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</si>
  <si>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</si>
  <si>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</si>
  <si>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</si>
  <si>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</si>
  <si>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</si>
  <si>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</si>
  <si>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</si>
  <si>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</si>
  <si>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</si>
  <si>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</si>
  <si>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</si>
  <si>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</si>
  <si>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</si>
  <si>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</si>
  <si>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</si>
  <si>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</si>
  <si>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</si>
  <si>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</si>
  <si>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</si>
  <si>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</si>
  <si>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</si>
  <si>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</si>
  <si>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</si>
  <si>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</si>
  <si>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</si>
  <si>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</si>
  <si>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</si>
  <si>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</si>
  <si>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</si>
  <si>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</si>
  <si>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</si>
  <si>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</si>
  <si>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</si>
  <si>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</si>
  <si>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</si>
  <si>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</si>
  <si>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</si>
  <si>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</si>
  <si>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</si>
  <si>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</si>
  <si>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</si>
  <si>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</si>
  <si>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</si>
  <si>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</si>
  <si>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</si>
  <si>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</si>
  <si>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</si>
  <si>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</si>
  <si>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</si>
  <si>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</si>
  <si>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</si>
  <si>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</si>
  <si>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</si>
  <si>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</si>
  <si>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</si>
  <si>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</si>
  <si>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</si>
  <si>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</si>
  <si>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</si>
  <si>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</si>
  <si>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</si>
  <si>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</si>
  <si>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</si>
  <si>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</si>
  <si>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</si>
  <si>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</si>
  <si>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</si>
  <si>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</si>
  <si>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</si>
  <si>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</si>
  <si>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</si>
  <si>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</si>
  <si>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</si>
  <si>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</si>
  <si>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</si>
  <si>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</si>
  <si>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</si>
  <si>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</si>
  <si>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</si>
  <si>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</si>
  <si>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</si>
  <si>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</si>
  <si>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</si>
  <si>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</si>
  <si>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</si>
  <si>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</si>
  <si>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</si>
  <si>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</si>
  <si>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</si>
  <si>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</si>
  <si>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</si>
  <si>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</si>
  <si>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</si>
  <si>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</si>
  <si>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</si>
  <si>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</si>
  <si>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</si>
  <si>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</si>
  <si>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</si>
  <si>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</si>
  <si>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</si>
  <si>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</si>
  <si>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</si>
  <si>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</si>
  <si>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</si>
  <si>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</si>
  <si>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</si>
  <si>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</si>
  <si>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</si>
  <si>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</si>
  <si>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</si>
  <si>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</si>
  <si>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</si>
  <si>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</si>
  <si>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</si>
  <si>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</si>
  <si>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</si>
  <si>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</si>
  <si>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</si>
  <si>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</si>
  <si>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</si>
  <si>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</si>
  <si>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</si>
  <si>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</si>
  <si>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</si>
  <si>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</si>
  <si>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</si>
  <si>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</si>
  <si>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</si>
  <si>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</si>
  <si>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</si>
  <si>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</si>
  <si>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</si>
  <si>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</si>
  <si>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</si>
  <si>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</si>
  <si>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</si>
  <si>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</si>
  <si>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</si>
  <si>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</si>
  <si>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</si>
  <si>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</si>
  <si>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</si>
  <si>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</si>
  <si>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</si>
  <si>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</si>
  <si>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</si>
  <si>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</si>
  <si>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</si>
  <si>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</si>
  <si>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</si>
  <si>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</si>
  <si>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</si>
  <si>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</si>
  <si>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</si>
  <si>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</si>
  <si>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</si>
  <si>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</si>
  <si>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</si>
  <si>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</si>
  <si>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</si>
  <si>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</si>
  <si>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</si>
  <si>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</si>
  <si>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</si>
  <si>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</si>
  <si>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</si>
  <si>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</si>
  <si>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</si>
  <si>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</si>
  <si>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</si>
  <si>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</si>
  <si>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</si>
  <si>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</si>
  <si>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</si>
  <si>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</si>
  <si>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</si>
  <si>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</si>
  <si>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</si>
  <si>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</si>
  <si>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</si>
  <si>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</si>
  <si>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</si>
  <si>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</si>
  <si>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</si>
  <si>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</si>
  <si>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</si>
  <si>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</si>
  <si>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</si>
  <si>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</si>
  <si>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</si>
  <si>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</si>
  <si>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</si>
  <si>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</si>
  <si>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</si>
  <si>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</si>
  <si>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</si>
  <si>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</si>
  <si>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</si>
  <si>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</si>
  <si>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</si>
  <si>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</si>
  <si>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</si>
  <si>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</si>
  <si>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</si>
  <si>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</si>
  <si>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</si>
  <si>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</si>
  <si>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</si>
  <si>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</si>
  <si>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</si>
  <si>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</si>
  <si>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</si>
  <si>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</si>
  <si>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</si>
  <si>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</si>
  <si>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</si>
  <si>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</si>
  <si>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</si>
  <si>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</si>
  <si>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</si>
  <si>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</si>
  <si>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</si>
  <si>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</si>
  <si>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</si>
  <si>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</si>
  <si>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</si>
  <si>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</si>
  <si>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</si>
  <si>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</si>
  <si>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</si>
  <si>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</si>
  <si>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</si>
  <si>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</si>
  <si>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</si>
  <si>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</si>
  <si>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</si>
  <si>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</si>
  <si>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</si>
  <si>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</si>
  <si>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</si>
  <si>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</si>
  <si>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</si>
  <si>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</si>
  <si>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</si>
  <si>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</si>
  <si>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</si>
  <si>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</si>
  <si>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</si>
  <si>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</si>
  <si>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</si>
  <si>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</si>
  <si>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</si>
  <si>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</si>
  <si>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</si>
  <si>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</si>
  <si>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</si>
  <si>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</si>
  <si>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</si>
  <si>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</si>
  <si>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</si>
  <si>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</si>
  <si>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</si>
  <si>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</si>
  <si>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</si>
  <si>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</si>
  <si>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</si>
  <si>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</si>
  <si>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</si>
  <si>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</si>
  <si>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</si>
  <si>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</si>
  <si>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</si>
  <si>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</si>
  <si>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</si>
  <si>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</si>
  <si>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</si>
  <si>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</si>
  <si>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</si>
  <si>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</si>
  <si>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</si>
  <si>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</si>
  <si>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</si>
  <si>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</si>
  <si>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</si>
  <si>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</si>
  <si>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</si>
  <si>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</si>
  <si>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</si>
  <si>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</si>
  <si>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</si>
  <si>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</si>
  <si>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</si>
  <si>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</si>
  <si>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</si>
  <si>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</si>
  <si>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</si>
  <si>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</si>
  <si>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</si>
  <si>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</si>
  <si>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</si>
  <si>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</si>
  <si>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</si>
  <si>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</si>
  <si>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</si>
  <si>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</si>
  <si>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</si>
  <si>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</si>
  <si>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</si>
  <si>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</si>
  <si>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</si>
  <si>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</si>
  <si>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</si>
  <si>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</si>
  <si>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</si>
  <si>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</si>
  <si>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</si>
  <si>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</si>
  <si>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</si>
  <si>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</si>
  <si>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</si>
  <si>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</si>
  <si>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</si>
  <si>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</si>
  <si>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</si>
  <si>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</si>
  <si>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</si>
  <si>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</si>
  <si>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</si>
  <si>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</si>
  <si>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</si>
  <si>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</si>
  <si>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</si>
  <si>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</si>
  <si>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</si>
  <si>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</si>
  <si>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</si>
  <si>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</si>
  <si>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</si>
  <si>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</si>
  <si>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</si>
  <si>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</si>
  <si>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</si>
  <si>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</si>
  <si>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</si>
  <si>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</si>
  <si>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</si>
  <si>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</si>
  <si>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</si>
  <si>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</si>
  <si>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</si>
  <si>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</si>
  <si>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</si>
  <si>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</si>
  <si>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</si>
  <si>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</si>
  <si>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</si>
  <si>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</si>
  <si>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</si>
  <si>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</si>
  <si>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</si>
  <si>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</si>
  <si>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</si>
  <si>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</si>
  <si>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</si>
  <si>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</si>
  <si>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</si>
  <si>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</si>
  <si>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</si>
  <si>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</si>
  <si>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</si>
  <si>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</si>
  <si>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</si>
  <si>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</si>
  <si>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</si>
  <si>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</si>
  <si>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</si>
  <si>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</si>
  <si>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</si>
  <si>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</si>
  <si>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</si>
  <si>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</si>
  <si>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</si>
  <si>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</si>
  <si>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</si>
  <si>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</si>
  <si>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</si>
  <si>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</si>
  <si>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</si>
  <si>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</si>
  <si>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</si>
  <si>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</si>
  <si>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</si>
  <si>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</si>
  <si>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</si>
  <si>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</si>
  <si>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</si>
  <si>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</si>
  <si>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</si>
  <si>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</si>
  <si>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</si>
  <si>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</si>
  <si>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</si>
  <si>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</si>
  <si>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</si>
  <si>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</si>
  <si>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</si>
  <si>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</si>
  <si>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</si>
  <si>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</si>
  <si>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</si>
  <si>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</si>
  <si>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</si>
  <si>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</si>
  <si>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</si>
  <si>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</si>
  <si>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</si>
  <si>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</si>
  <si>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</si>
  <si>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</si>
  <si>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</si>
  <si>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</si>
  <si>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</si>
  <si>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</si>
  <si>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</si>
  <si>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</si>
  <si>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</si>
  <si>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</si>
  <si>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</si>
  <si>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</si>
  <si>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</si>
  <si>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</si>
  <si>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</si>
  <si>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</si>
  <si>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</si>
  <si>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</si>
  <si>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</si>
  <si>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</si>
  <si>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</si>
  <si>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</si>
  <si>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</si>
  <si>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</si>
  <si>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</si>
  <si>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</si>
  <si>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</si>
  <si>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</si>
  <si>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</si>
  <si>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</si>
  <si>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</si>
  <si>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</si>
  <si>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</si>
  <si>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</si>
  <si>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</si>
  <si>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</si>
  <si>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</si>
  <si>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</si>
  <si>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</si>
  <si>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</si>
  <si>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</si>
  <si>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</si>
  <si>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</si>
  <si>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</si>
  <si>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</si>
  <si>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</si>
  <si>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</si>
  <si>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</si>
  <si>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</si>
  <si>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</si>
  <si>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</si>
  <si>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</si>
  <si>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</si>
  <si>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</si>
  <si>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</si>
  <si>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</si>
  <si>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</si>
  <si>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</si>
  <si>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</si>
  <si>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</si>
  <si>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</si>
  <si>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</si>
  <si>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</si>
  <si>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</si>
  <si>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</si>
  <si>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</si>
  <si>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</si>
  <si>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</si>
  <si>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</si>
  <si>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</si>
  <si>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</si>
  <si>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</si>
  <si>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</si>
  <si>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</si>
  <si>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</si>
  <si>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</si>
  <si>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</si>
  <si>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</si>
  <si>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</si>
  <si>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</si>
  <si>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</si>
  <si>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</si>
  <si>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</si>
  <si>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</si>
  <si>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</si>
  <si>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</si>
  <si>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</si>
  <si>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</si>
  <si>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</si>
  <si>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</si>
  <si>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</si>
  <si>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</si>
  <si>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</si>
  <si>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</si>
  <si>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</si>
  <si>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</si>
  <si>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</si>
  <si>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</si>
  <si>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</si>
  <si>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</si>
  <si>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</si>
  <si>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</si>
  <si>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</si>
  <si>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</si>
  <si>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</si>
  <si>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</si>
  <si>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</si>
  <si>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</si>
  <si>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</si>
  <si>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</si>
  <si>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</si>
  <si>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</si>
  <si>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</si>
  <si>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</si>
  <si>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</si>
  <si>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</si>
  <si>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</si>
  <si>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</si>
  <si>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</si>
  <si>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</si>
  <si>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</si>
  <si>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</si>
  <si>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</si>
  <si>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</si>
  <si>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</si>
  <si>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</si>
  <si>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</si>
  <si>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</si>
  <si>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</si>
  <si>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</si>
  <si>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</si>
  <si>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</si>
  <si>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</si>
  <si>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</si>
  <si>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</si>
  <si>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</si>
  <si>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</si>
  <si>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</si>
  <si>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</si>
  <si>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</si>
  <si>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</si>
  <si>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</si>
  <si>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</si>
  <si>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</si>
  <si>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</si>
  <si>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</si>
  <si>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</si>
  <si>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</si>
  <si>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</si>
  <si>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</si>
  <si>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</si>
  <si>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</si>
  <si>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</si>
  <si>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</si>
  <si>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</si>
  <si>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</si>
  <si>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</si>
  <si>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</si>
  <si>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</si>
  <si>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</si>
  <si>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</si>
  <si>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</si>
  <si>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</si>
  <si>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</si>
  <si>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</si>
  <si>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</si>
  <si>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</si>
  <si>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</si>
  <si>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</si>
  <si>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</si>
  <si>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</si>
  <si>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</si>
  <si>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</si>
  <si>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</si>
  <si>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</si>
  <si>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</si>
  <si>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</si>
  <si>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</si>
  <si>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</si>
  <si>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</si>
  <si>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</si>
  <si>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</si>
  <si>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</si>
  <si>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</si>
  <si>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</si>
  <si>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</si>
  <si>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</si>
  <si>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</si>
  <si>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</si>
  <si>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</si>
  <si>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</si>
  <si>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</si>
  <si>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</si>
  <si>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</si>
  <si>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</si>
  <si>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</si>
  <si>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</si>
  <si>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</si>
  <si>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</si>
  <si>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</si>
  <si>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</si>
  <si>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</si>
  <si>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</si>
  <si>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</si>
  <si>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</si>
  <si>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</si>
  <si>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</si>
  <si>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</si>
  <si>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</si>
  <si>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</si>
  <si>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</si>
  <si>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</si>
  <si>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</si>
  <si>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</si>
  <si>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</si>
  <si>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</si>
  <si>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</si>
  <si>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</si>
  <si>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</si>
  <si>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</si>
  <si>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</si>
  <si>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</si>
  <si>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</si>
  <si>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</si>
  <si>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</si>
  <si>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</si>
  <si>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</si>
  <si>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</si>
  <si>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</si>
  <si>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</si>
  <si>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</si>
  <si>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</si>
  <si>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</si>
  <si>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</si>
  <si>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</si>
  <si>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</si>
  <si>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</si>
  <si>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</si>
  <si>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</si>
  <si>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</si>
  <si>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</si>
  <si>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</si>
  <si>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</si>
  <si>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</si>
  <si>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</si>
  <si>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</si>
  <si>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</si>
  <si>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</si>
  <si>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</si>
  <si>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</si>
  <si>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</si>
  <si>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</si>
  <si>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</si>
  <si>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</si>
  <si>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</si>
  <si>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</si>
  <si>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</si>
  <si>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</si>
  <si>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</si>
  <si>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</si>
  <si>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</si>
  <si>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</si>
  <si>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</si>
  <si>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</si>
  <si>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</si>
  <si>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</si>
  <si>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</si>
  <si>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</si>
  <si>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</si>
  <si>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</si>
  <si>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</si>
  <si>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</si>
  <si>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</si>
  <si>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</si>
  <si>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</si>
  <si>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</si>
  <si>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</si>
  <si>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</si>
  <si>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</si>
  <si>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</si>
  <si>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</si>
  <si>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</si>
  <si>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</si>
  <si>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</si>
  <si>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</si>
  <si>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</si>
  <si>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</si>
  <si>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</si>
  <si>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</si>
  <si>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</si>
  <si>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</si>
  <si>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</si>
  <si>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</si>
  <si>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</si>
  <si>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</si>
  <si>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</si>
  <si>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</si>
  <si>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</si>
  <si>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</si>
  <si>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</si>
  <si>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</si>
  <si>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</si>
  <si>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</si>
  <si>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</si>
  <si>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</si>
  <si>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</si>
  <si>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</si>
  <si>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</si>
  <si>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</si>
  <si>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</si>
  <si>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</si>
  <si>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</si>
  <si>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</si>
  <si>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</si>
  <si>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</si>
  <si>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</si>
  <si>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</si>
  <si>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</si>
  <si>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</si>
  <si>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</si>
  <si>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</si>
  <si>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</si>
  <si>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</si>
  <si>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</si>
  <si>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</si>
  <si>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</si>
  <si>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</si>
  <si>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</si>
  <si>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</si>
  <si>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</si>
  <si>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</si>
  <si>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</si>
  <si>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</si>
  <si>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</si>
  <si>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</si>
  <si>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</si>
  <si>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</si>
  <si>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</si>
  <si>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</si>
  <si>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</si>
  <si>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</si>
  <si>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</si>
  <si>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</si>
  <si>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</si>
  <si>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</si>
  <si>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</si>
  <si>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</si>
  <si>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</si>
  <si>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</si>
  <si>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</si>
  <si>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</si>
  <si>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</si>
  <si>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</si>
  <si>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</si>
  <si>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</si>
  <si>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</si>
  <si>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</si>
  <si>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</si>
  <si>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</si>
  <si>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</si>
  <si>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</si>
  <si>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</si>
  <si>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</si>
  <si>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</si>
  <si>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</si>
  <si>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</si>
  <si>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</si>
  <si>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</si>
  <si>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</si>
  <si>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</si>
  <si>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</si>
  <si>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</si>
  <si>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</si>
  <si>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</si>
  <si>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</si>
  <si>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</si>
  <si>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</si>
  <si>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</si>
  <si>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</si>
  <si>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</si>
  <si>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</si>
  <si>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</si>
  <si>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</si>
  <si>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</si>
  <si>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</si>
  <si>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</si>
  <si>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</si>
  <si>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</si>
  <si>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</si>
  <si>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</si>
  <si>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</si>
  <si>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</si>
  <si>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</si>
  <si>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</si>
  <si>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</si>
  <si>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</si>
  <si>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</si>
  <si>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</si>
  <si>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</si>
  <si>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</si>
  <si>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</si>
  <si>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</si>
  <si>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</si>
  <si>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</si>
  <si>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</si>
  <si>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</si>
  <si>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</si>
  <si>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</si>
  <si>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</si>
  <si>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</si>
  <si>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</si>
  <si>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</si>
  <si>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</si>
  <si>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</si>
  <si>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</si>
  <si>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</si>
  <si>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</si>
  <si>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</si>
  <si>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</si>
  <si>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</si>
  <si>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</si>
  <si>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</si>
  <si>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</si>
  <si>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</si>
  <si>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</si>
  <si>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</si>
  <si>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</si>
  <si>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</si>
  <si>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</si>
  <si>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</si>
  <si>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</si>
  <si>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</si>
  <si>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</si>
  <si>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</si>
  <si>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</si>
  <si>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</si>
  <si>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</si>
  <si>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</si>
  <si>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</si>
  <si>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</si>
  <si>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</si>
  <si>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</si>
  <si>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</si>
  <si>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</si>
  <si>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</si>
  <si>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</si>
  <si>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</si>
  <si>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</si>
  <si>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</si>
  <si>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</si>
  <si>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</si>
  <si>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</si>
  <si>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</si>
  <si>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</si>
  <si>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</si>
  <si>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</si>
  <si>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</si>
  <si>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</si>
  <si>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</si>
  <si>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</si>
  <si>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</si>
  <si>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</si>
  <si>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</si>
  <si>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</si>
  <si>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</si>
  <si>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</si>
  <si>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</si>
  <si>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</si>
  <si>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</si>
  <si>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</si>
  <si>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</si>
  <si>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</si>
  <si>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</si>
  <si>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</si>
  <si>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</si>
  <si>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</si>
  <si>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</si>
  <si>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</si>
  <si>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</si>
  <si>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</si>
  <si>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</si>
  <si>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</si>
  <si>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</si>
  <si>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</si>
  <si>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</si>
  <si>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</si>
  <si>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</si>
  <si>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</si>
  <si>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</si>
  <si>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</si>
  <si>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</si>
  <si>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</si>
  <si>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</si>
  <si>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</si>
  <si>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</si>
  <si>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</si>
  <si>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</si>
  <si>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</si>
  <si>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</si>
  <si>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</si>
  <si>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</si>
  <si>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</si>
  <si>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</si>
  <si>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</si>
  <si>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</si>
  <si>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</si>
  <si>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</si>
  <si>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</si>
  <si>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</si>
  <si>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</si>
  <si>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</si>
  <si>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</si>
  <si>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</si>
  <si>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</si>
  <si>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</si>
  <si>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</si>
  <si>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</si>
  <si>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</si>
  <si>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</si>
  <si>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</si>
  <si>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</si>
  <si>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</si>
  <si>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</si>
  <si>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</si>
  <si>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</si>
  <si>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</si>
  <si>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</si>
  <si>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</si>
  <si>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</si>
  <si>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</si>
  <si>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</si>
  <si>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</si>
  <si>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</si>
  <si>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</si>
  <si>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</si>
  <si>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</si>
  <si>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</si>
  <si>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</si>
  <si>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</si>
  <si>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</si>
  <si>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</si>
  <si>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</si>
  <si>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</si>
  <si>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</si>
  <si>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</si>
  <si>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</si>
  <si>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</si>
  <si>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</si>
  <si>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</si>
  <si>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</si>
  <si>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</si>
  <si>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</si>
  <si>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</si>
  <si>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</si>
  <si>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</si>
  <si>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</si>
  <si>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</si>
  <si>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</si>
  <si>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</si>
  <si>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</si>
  <si>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</si>
  <si>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</si>
  <si>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</si>
  <si>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</si>
  <si>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</si>
  <si>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</si>
  <si>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</si>
  <si>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</si>
  <si>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</si>
  <si>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</si>
  <si>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</si>
  <si>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</si>
  <si>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</si>
  <si>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</si>
  <si>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</si>
  <si>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</si>
  <si>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</si>
  <si>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</si>
  <si>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</si>
  <si>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</si>
  <si>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</si>
  <si>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</si>
  <si>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</si>
  <si>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</si>
  <si>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</si>
  <si>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</si>
  <si>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</si>
  <si>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</si>
  <si>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</si>
  <si>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</si>
  <si>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</si>
  <si>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</si>
  <si>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</si>
  <si>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</si>
  <si>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</si>
  <si>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</si>
  <si>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</si>
  <si>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</si>
  <si>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</si>
  <si>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</si>
  <si>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</si>
  <si>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</si>
  <si>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</si>
  <si>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</si>
  <si>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</si>
  <si>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</si>
  <si>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</si>
  <si>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</si>
  <si>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</si>
  <si>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</si>
  <si>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</si>
  <si>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</si>
  <si>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</si>
  <si>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</si>
  <si>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</si>
  <si>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</si>
  <si>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</si>
  <si>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</si>
  <si>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</si>
  <si>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</si>
  <si>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</si>
  <si>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</si>
  <si>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</si>
  <si>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</si>
  <si>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</si>
  <si>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</si>
  <si>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</si>
  <si>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</si>
  <si>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</si>
  <si>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</si>
  <si>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</si>
  <si>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</si>
  <si>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</si>
  <si>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</si>
  <si>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</si>
  <si>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</si>
  <si>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</si>
  <si>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</si>
  <si>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</si>
  <si>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</si>
  <si>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</si>
  <si>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</si>
  <si>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</si>
  <si>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</si>
  <si>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</si>
  <si>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</si>
  <si>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</si>
  <si>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</si>
  <si>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</si>
  <si>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</si>
  <si>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</si>
  <si>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</si>
  <si>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</si>
  <si>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</si>
  <si>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</si>
  <si>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</si>
  <si>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</si>
  <si>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</si>
  <si>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</si>
  <si>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</si>
  <si>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</si>
  <si>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</si>
  <si>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</si>
  <si>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</si>
  <si>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</si>
  <si>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</si>
  <si>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</si>
  <si>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</si>
  <si>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</si>
  <si>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</si>
  <si>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</si>
  <si>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</si>
  <si>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</si>
  <si>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</si>
  <si>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</si>
  <si>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</si>
  <si>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</si>
  <si>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</si>
  <si>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</si>
  <si>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</si>
  <si>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</si>
  <si>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</si>
  <si>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</si>
  <si>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</si>
  <si>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</si>
  <si>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</si>
  <si>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</si>
  <si>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</si>
  <si>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</si>
  <si>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</si>
  <si>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</si>
  <si>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</si>
  <si>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</si>
  <si>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</si>
  <si>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</si>
  <si>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</si>
  <si>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</si>
  <si>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</si>
  <si>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</si>
  <si>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</si>
  <si>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</si>
  <si>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</si>
  <si>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</si>
  <si>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</si>
  <si>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</si>
  <si>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</si>
  <si>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</si>
  <si>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</si>
  <si>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</si>
  <si>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</si>
  <si>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</si>
  <si>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</si>
  <si>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</si>
  <si>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</si>
  <si>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</si>
  <si>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</si>
  <si>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</si>
  <si>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</si>
  <si>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</si>
  <si>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</si>
  <si>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</si>
  <si>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</si>
  <si>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</si>
  <si>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</si>
  <si>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</si>
  <si>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</si>
  <si>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</si>
  <si>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</si>
  <si>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</si>
  <si>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</si>
  <si>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</si>
  <si>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</si>
  <si>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</si>
  <si>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</si>
  <si>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</si>
  <si>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</si>
  <si>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</si>
  <si>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</si>
  <si>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</si>
  <si>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</si>
  <si>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</si>
  <si>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</si>
  <si>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</si>
  <si>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</si>
  <si>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</si>
  <si>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</si>
  <si>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</si>
  <si>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</si>
  <si>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</si>
  <si>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</si>
  <si>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</si>
  <si>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</si>
  <si>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</si>
  <si>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</si>
  <si>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</si>
  <si>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</si>
  <si>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</si>
  <si>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</si>
  <si>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</si>
  <si>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</si>
  <si>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</si>
  <si>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</si>
  <si>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</si>
  <si>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</si>
  <si>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</si>
  <si>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</si>
  <si>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</si>
  <si>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</si>
  <si>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</si>
  <si>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</si>
  <si>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</si>
  <si>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</si>
  <si>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</si>
  <si>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</si>
  <si>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</si>
  <si>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</si>
  <si>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</si>
  <si>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</si>
  <si>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</si>
  <si>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</si>
  <si>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</si>
  <si>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</si>
  <si>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</si>
  <si>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</si>
  <si>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</si>
  <si>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</si>
  <si>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</si>
  <si>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</si>
  <si>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</si>
  <si>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</si>
  <si>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</si>
  <si>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</si>
  <si>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</si>
  <si>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</si>
  <si>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</si>
  <si>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</si>
  <si>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</si>
  <si>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</si>
  <si>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</si>
  <si>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</si>
  <si>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</si>
  <si>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</si>
  <si>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</si>
  <si>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</si>
  <si>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</si>
  <si>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</si>
  <si>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</si>
  <si>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</si>
  <si>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</si>
  <si>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</si>
  <si>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</si>
  <si>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</si>
  <si>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</si>
  <si>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</si>
  <si>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</si>
  <si>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</si>
  <si>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</si>
  <si>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</si>
  <si>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</si>
  <si>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</si>
  <si>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</si>
  <si>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</si>
  <si>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</si>
  <si>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</si>
  <si>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</si>
  <si>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</si>
  <si>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</si>
  <si>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</si>
  <si>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</si>
  <si>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</si>
  <si>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</si>
  <si>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</si>
  <si>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</si>
  <si>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</si>
  <si>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</si>
  <si>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</si>
  <si>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</si>
  <si>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</si>
  <si>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</si>
  <si>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</si>
  <si>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</si>
  <si>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</si>
  <si>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</si>
  <si>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</si>
  <si>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</si>
  <si>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</si>
  <si>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</si>
  <si>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</si>
  <si>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</si>
  <si>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</si>
  <si>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</si>
  <si>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</si>
  <si>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</si>
  <si>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</si>
  <si>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</si>
  <si>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</si>
  <si>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</si>
  <si>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</si>
  <si>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</si>
  <si>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</si>
  <si>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</si>
  <si>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</si>
  <si>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</si>
  <si>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</si>
  <si>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</si>
  <si>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</si>
  <si>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</si>
  <si>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</si>
  <si>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</si>
  <si>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</si>
  <si>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</si>
  <si>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</si>
  <si>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</si>
  <si>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</si>
  <si>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</si>
  <si>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</si>
  <si>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</si>
  <si>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</si>
  <si>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</si>
  <si>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</si>
  <si>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</si>
  <si>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</si>
  <si>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</si>
  <si>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</si>
  <si>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</si>
  <si>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</si>
  <si>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</si>
  <si>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</si>
  <si>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</si>
  <si>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</si>
  <si>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</si>
  <si>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</si>
  <si>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</si>
  <si>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</si>
  <si>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</si>
  <si>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</si>
  <si>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</si>
  <si>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</si>
  <si>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</si>
  <si>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</si>
  <si>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</si>
  <si>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</si>
  <si>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</si>
  <si>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</si>
  <si>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</si>
  <si>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</si>
  <si>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</si>
  <si>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</si>
  <si>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</si>
  <si>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</si>
  <si>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</si>
  <si>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</si>
  <si>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</si>
  <si>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</si>
  <si>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</si>
  <si>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</si>
  <si>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</si>
  <si>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</si>
  <si>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</si>
  <si>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</si>
  <si>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</si>
  <si>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</si>
  <si>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</si>
  <si>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</si>
  <si>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</si>
  <si>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</si>
  <si>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</si>
  <si>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</si>
  <si>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</si>
  <si>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</si>
  <si>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</si>
  <si>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</si>
  <si>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</si>
  <si>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</si>
  <si>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</si>
  <si>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</si>
  <si>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</si>
  <si>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</si>
  <si>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</si>
  <si>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</si>
  <si>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</si>
  <si>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</si>
  <si>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</si>
  <si>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</si>
  <si>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</si>
  <si>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</si>
  <si>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</si>
  <si>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</si>
  <si>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</si>
  <si>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</si>
  <si>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</si>
  <si>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</si>
  <si>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</si>
  <si>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</si>
  <si>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</si>
  <si>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</si>
  <si>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</si>
  <si>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</si>
  <si>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</si>
  <si>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</si>
  <si>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</si>
  <si>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</si>
  <si>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</si>
  <si>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</si>
  <si>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</si>
  <si>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</si>
  <si>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</si>
  <si>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</si>
  <si>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</si>
  <si>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</si>
  <si>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</si>
  <si>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</si>
  <si>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</si>
  <si>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</si>
  <si>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</si>
  <si>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</si>
  <si>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</si>
  <si>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</si>
  <si>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</si>
  <si>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</si>
  <si>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</si>
  <si>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</si>
  <si>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</si>
  <si>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</si>
  <si>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</si>
  <si>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</si>
  <si>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</si>
  <si>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</si>
  <si>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</si>
  <si>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</si>
  <si>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</si>
  <si>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</si>
  <si>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</si>
  <si>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</si>
  <si>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</si>
  <si>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</si>
  <si>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</si>
  <si>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</si>
  <si>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</si>
  <si>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</si>
  <si>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</si>
  <si>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</si>
  <si>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</si>
  <si>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</si>
  <si>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</si>
  <si>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</si>
  <si>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</si>
  <si>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</si>
  <si>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</si>
  <si>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</si>
  <si>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</si>
  <si>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</si>
  <si>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</si>
  <si>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</si>
  <si>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</si>
  <si>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</si>
  <si>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</si>
  <si>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</si>
  <si>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</si>
  <si>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</si>
  <si>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</si>
  <si>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</si>
  <si>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</si>
  <si>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</si>
  <si>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</si>
  <si>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</si>
  <si>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</si>
  <si>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</si>
  <si>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</si>
  <si>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</si>
  <si>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</si>
  <si>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</si>
  <si>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</si>
  <si>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</si>
  <si>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</si>
  <si>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</si>
  <si>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</si>
  <si>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</si>
  <si>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</si>
  <si>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</si>
  <si>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</si>
  <si>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</si>
  <si>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</si>
  <si>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</si>
  <si>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</si>
  <si>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</si>
  <si>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</si>
  <si>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</si>
  <si>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</si>
  <si>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</si>
  <si>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</si>
  <si>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</si>
  <si>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</si>
  <si>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</si>
  <si>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</si>
  <si>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</si>
  <si>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</si>
  <si>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</si>
  <si>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</si>
  <si>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</si>
  <si>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</si>
  <si>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</si>
  <si>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</si>
  <si>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</si>
  <si>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</si>
  <si>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</si>
  <si>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</si>
  <si>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</si>
  <si>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</si>
  <si>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</si>
  <si>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</si>
  <si>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</si>
  <si>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</si>
  <si>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</si>
  <si>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</si>
  <si>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</si>
  <si>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</si>
  <si>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</si>
  <si>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</si>
  <si>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</si>
  <si>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</si>
  <si>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</si>
  <si>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</si>
  <si>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</si>
  <si>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</si>
  <si>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</si>
  <si>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</si>
  <si>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</si>
  <si>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</si>
  <si>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</si>
  <si>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</si>
  <si>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</si>
  <si>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</si>
  <si>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</si>
  <si>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</si>
  <si>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</si>
  <si>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</si>
  <si>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</si>
  <si>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</si>
  <si>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</si>
  <si>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</si>
  <si>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</si>
  <si>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</si>
  <si>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</si>
  <si>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</si>
  <si>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</si>
  <si>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</si>
  <si>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</si>
  <si>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</si>
  <si>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</si>
  <si>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</si>
  <si>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</si>
  <si>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</si>
  <si>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</si>
  <si>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</si>
  <si>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</si>
  <si>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</si>
  <si>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</si>
  <si>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</si>
  <si>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</si>
  <si>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</si>
  <si>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</si>
  <si>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</si>
  <si>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</si>
  <si>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</si>
  <si>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</si>
  <si>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</si>
  <si>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</si>
  <si>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</si>
  <si>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</si>
  <si>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</si>
  <si>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</si>
  <si>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</si>
  <si>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</si>
  <si>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</si>
  <si>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</si>
  <si>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</si>
  <si>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</si>
  <si>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</si>
  <si>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</si>
  <si>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</si>
  <si>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</si>
  <si>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</si>
  <si>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</si>
  <si>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</si>
  <si>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</si>
  <si>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</si>
  <si>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</si>
  <si>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</si>
  <si>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</si>
  <si>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</si>
  <si>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</si>
  <si>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</si>
  <si>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</si>
  <si>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</si>
  <si>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</si>
  <si>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</si>
  <si>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</si>
  <si>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</si>
  <si>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</si>
  <si>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</si>
  <si>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</si>
  <si>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</si>
  <si>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</si>
  <si>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</si>
  <si>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</si>
  <si>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</si>
  <si>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</si>
  <si>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</si>
  <si>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</si>
  <si>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</si>
  <si>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</si>
  <si>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</si>
  <si>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</si>
  <si>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</si>
  <si>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</si>
  <si>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</si>
  <si>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</si>
  <si>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</si>
  <si>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</si>
  <si>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</si>
  <si>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</si>
  <si>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</si>
  <si>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</si>
  <si>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</si>
  <si>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</si>
  <si>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</si>
  <si>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</si>
  <si>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</si>
  <si>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</si>
  <si>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</si>
  <si>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</si>
  <si>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</si>
  <si>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</si>
  <si>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</si>
  <si>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</si>
  <si>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</si>
  <si>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</si>
  <si>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</si>
  <si>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</si>
  <si>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</si>
  <si>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</si>
  <si>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</si>
  <si>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</si>
  <si>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</si>
  <si>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</si>
  <si>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</si>
  <si>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</si>
  <si>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</si>
  <si>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</si>
  <si>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</si>
  <si>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</si>
  <si>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</si>
  <si>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</si>
  <si>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</si>
  <si>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</si>
  <si>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</si>
  <si>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</si>
  <si>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</si>
  <si>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</si>
  <si>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</si>
  <si>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</si>
  <si>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</si>
  <si>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</si>
  <si>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</si>
  <si>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</si>
  <si>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</si>
  <si>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</si>
  <si>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</si>
  <si>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</si>
  <si>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</si>
  <si>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</si>
  <si>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</si>
  <si>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</si>
  <si>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</si>
  <si>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</si>
  <si>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</si>
  <si>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</si>
  <si>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</si>
  <si>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</si>
  <si>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</si>
  <si>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</si>
  <si>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</si>
  <si>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</si>
  <si>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</si>
  <si>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</si>
  <si>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</si>
  <si>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</si>
  <si>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</si>
  <si>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</si>
  <si>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</si>
  <si>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</si>
  <si>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</si>
  <si>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</si>
  <si>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</si>
  <si>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</si>
  <si>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</si>
  <si>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</si>
  <si>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</si>
  <si>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</si>
  <si>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</si>
  <si>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</si>
  <si>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</si>
  <si>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</si>
  <si>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</si>
  <si>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</si>
  <si>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</si>
  <si>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</si>
  <si>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</si>
  <si>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</si>
  <si>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</si>
  <si>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</si>
  <si>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</si>
  <si>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</si>
  <si>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</si>
  <si>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</si>
  <si>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</si>
  <si>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</si>
  <si>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</si>
  <si>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</si>
  <si>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</si>
  <si>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</si>
  <si>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</si>
  <si>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</si>
  <si>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</si>
  <si>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</si>
  <si>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</si>
  <si>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</si>
  <si>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</si>
  <si>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</si>
  <si>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</si>
  <si>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</si>
  <si>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</si>
  <si>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</si>
  <si>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</si>
  <si>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</si>
  <si>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</si>
  <si>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</si>
  <si>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</si>
  <si>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</si>
  <si>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</si>
  <si>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</si>
  <si>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</si>
  <si>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</si>
  <si>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</si>
  <si>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</si>
  <si>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</si>
  <si>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</si>
  <si>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</si>
  <si>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</si>
  <si>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</si>
  <si>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</si>
  <si>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</si>
  <si>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</si>
  <si>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</si>
  <si>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</si>
  <si>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</si>
  <si>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</si>
  <si>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</si>
  <si>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</si>
  <si>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</si>
  <si>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</si>
  <si>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</si>
  <si>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</si>
  <si>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</si>
  <si>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</si>
  <si>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</si>
  <si>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</si>
  <si>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</si>
  <si>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</si>
  <si>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</si>
  <si>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</si>
  <si>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</si>
  <si>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</si>
  <si>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</si>
  <si>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</si>
  <si>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</si>
  <si>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</si>
  <si>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</si>
  <si>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</si>
  <si>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</si>
  <si>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</si>
  <si>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</si>
  <si>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</si>
  <si>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</si>
  <si>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</si>
  <si>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</si>
  <si>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</si>
  <si>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</si>
  <si>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</si>
  <si>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</si>
  <si>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</si>
  <si>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</si>
  <si>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</si>
  <si>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</si>
  <si>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</si>
  <si>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</si>
  <si>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</si>
  <si>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</si>
  <si>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</si>
  <si>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</si>
  <si>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</si>
  <si>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</si>
  <si>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</si>
  <si>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</si>
  <si>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</si>
  <si>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</si>
  <si>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</si>
  <si>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</si>
  <si>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</si>
  <si>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</si>
  <si>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</si>
  <si>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</si>
  <si>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</si>
  <si>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</si>
  <si>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</si>
  <si>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</si>
  <si>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</si>
  <si>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</si>
  <si>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</si>
  <si>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</si>
  <si>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</si>
  <si>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</si>
  <si>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</si>
  <si>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</si>
  <si>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</si>
  <si>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</si>
  <si>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</si>
  <si>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</si>
  <si>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</si>
  <si>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</si>
  <si>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</si>
  <si>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</si>
  <si>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</si>
  <si>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</si>
  <si>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</si>
  <si>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</si>
  <si>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</si>
  <si>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</si>
  <si>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</si>
  <si>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</si>
  <si>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</si>
  <si>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</si>
  <si>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</si>
  <si>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</si>
  <si>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</si>
  <si>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</si>
  <si>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</si>
  <si>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</si>
  <si>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</si>
  <si>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</si>
  <si>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</si>
  <si>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</si>
  <si>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</si>
  <si>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</si>
  <si>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</si>
  <si>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</si>
  <si>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</si>
  <si>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</si>
  <si>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</si>
  <si>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</si>
  <si>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</si>
  <si>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</si>
  <si>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</si>
  <si>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</si>
  <si>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</si>
  <si>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</si>
  <si>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</si>
  <si>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</si>
  <si>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</si>
  <si>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</si>
  <si>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</si>
  <si>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</si>
  <si>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</si>
  <si>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</si>
  <si>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</si>
  <si>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</si>
  <si>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</si>
  <si>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</si>
  <si>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</si>
  <si>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</si>
  <si>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</si>
  <si>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</si>
  <si>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</si>
  <si>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</si>
  <si>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</si>
  <si>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</si>
  <si>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</si>
  <si>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</si>
  <si>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</si>
  <si>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</si>
  <si>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</si>
  <si>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</si>
  <si>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</si>
  <si>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</si>
  <si>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</si>
  <si>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</si>
  <si>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</si>
  <si>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</si>
  <si>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</si>
  <si>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</si>
  <si>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</si>
  <si>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</si>
  <si>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</si>
  <si>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</si>
  <si>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</si>
  <si>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</si>
  <si>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</si>
  <si>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</si>
  <si>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</si>
  <si>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</si>
  <si>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</si>
  <si>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</si>
  <si>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</si>
  <si>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</si>
  <si>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</si>
  <si>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</si>
  <si>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</si>
  <si>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</si>
  <si>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</si>
  <si>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</si>
  <si>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</si>
  <si>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</si>
  <si>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</si>
  <si>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</si>
  <si>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</si>
  <si>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</si>
  <si>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</si>
  <si>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</si>
  <si>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</si>
  <si>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</si>
  <si>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</si>
  <si>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</si>
  <si>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</si>
  <si>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</si>
  <si>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</si>
  <si>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</si>
  <si>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</si>
  <si>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</si>
  <si>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</si>
  <si>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</si>
  <si>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</si>
  <si>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</si>
  <si>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</si>
  <si>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</si>
  <si>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</si>
  <si>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</si>
  <si>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</si>
  <si>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</si>
  <si>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</si>
  <si>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</si>
  <si>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</si>
  <si>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</si>
  <si>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</si>
  <si>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</si>
  <si>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</si>
  <si>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</si>
  <si>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</si>
  <si>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</si>
  <si>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</si>
  <si>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</si>
  <si>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</si>
  <si>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</si>
  <si>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</si>
  <si>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</si>
  <si>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</si>
  <si>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</si>
  <si>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</si>
  <si>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</si>
  <si>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</si>
  <si>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</si>
  <si>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</si>
  <si>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</si>
  <si>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</si>
  <si>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</si>
  <si>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</si>
  <si>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</si>
  <si>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</si>
  <si>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</si>
  <si>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</si>
  <si>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</si>
  <si>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</si>
  <si>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</si>
  <si>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</si>
  <si>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</si>
  <si>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</si>
  <si>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</si>
  <si>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</si>
  <si>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</si>
  <si>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</si>
  <si>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</si>
  <si>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</si>
  <si>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</si>
  <si>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</si>
  <si>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</si>
  <si>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</si>
  <si>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</si>
  <si>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</si>
  <si>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</si>
  <si>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</si>
  <si>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</si>
  <si>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</si>
  <si>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</si>
  <si>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</si>
  <si>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</si>
  <si>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</si>
  <si>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</si>
  <si>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</si>
  <si>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</si>
  <si>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</si>
  <si>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</si>
  <si>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</si>
  <si>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</si>
  <si>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</si>
  <si>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</si>
  <si>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</si>
  <si>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</si>
  <si>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</si>
  <si>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</si>
  <si>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</si>
  <si>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</si>
  <si>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</si>
  <si>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</si>
  <si>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</si>
  <si>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</si>
  <si>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</si>
  <si>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</si>
  <si>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</si>
  <si>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</si>
  <si>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</si>
  <si>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</si>
  <si>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</si>
  <si>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</si>
  <si>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</si>
  <si>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</si>
  <si>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</si>
  <si>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</si>
  <si>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</si>
  <si>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</si>
  <si>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</si>
  <si>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</si>
  <si>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</si>
  <si>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</si>
  <si>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</si>
  <si>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</si>
  <si>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</si>
  <si>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</si>
  <si>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</si>
  <si>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</si>
  <si>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</si>
  <si>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</si>
  <si>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</si>
  <si>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</si>
  <si>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</si>
  <si>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</si>
  <si>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</si>
  <si>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</si>
  <si>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</si>
  <si>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</si>
  <si>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</si>
  <si>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</si>
  <si>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</si>
  <si>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</si>
  <si>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</si>
  <si>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</si>
  <si>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</si>
  <si>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</si>
  <si>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</si>
  <si>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</si>
  <si>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</si>
  <si>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</si>
  <si>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</si>
  <si>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</si>
  <si>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</si>
  <si>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</si>
  <si>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</si>
  <si>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</si>
  <si>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</si>
  <si>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</si>
  <si>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</si>
  <si>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</si>
  <si>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</si>
  <si>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</si>
  <si>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</si>
  <si>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</si>
  <si>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</si>
  <si>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</si>
  <si>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</si>
  <si>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</si>
  <si>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</si>
  <si>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</si>
  <si>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</si>
  <si>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</si>
  <si>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</si>
  <si>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</si>
  <si>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</si>
  <si>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</si>
  <si>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</si>
  <si>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</si>
  <si>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</si>
  <si>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</si>
  <si>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</si>
  <si>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</si>
  <si>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</si>
  <si>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</si>
  <si>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</si>
  <si>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</si>
  <si>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</si>
  <si>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</si>
  <si>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</si>
  <si>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</si>
  <si>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</si>
  <si>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</si>
  <si>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</si>
  <si>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</si>
  <si>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</si>
  <si>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</si>
  <si>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</si>
  <si>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</si>
  <si>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</si>
  <si>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</si>
  <si>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</si>
  <si>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</si>
  <si>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</si>
  <si>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</si>
  <si>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</si>
  <si>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</si>
  <si>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</si>
  <si>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</si>
  <si>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</si>
  <si>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</si>
  <si>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</si>
  <si>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</si>
  <si>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</si>
  <si>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</si>
  <si>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</si>
  <si>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</si>
  <si>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</si>
  <si>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</si>
  <si>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</si>
  <si>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</si>
  <si>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</si>
  <si>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</si>
  <si>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</si>
  <si>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</si>
  <si>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</si>
  <si>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</si>
  <si>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</si>
  <si>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</si>
  <si>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</si>
  <si>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</si>
  <si>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</si>
  <si>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</si>
  <si>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</si>
  <si>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</si>
  <si>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</si>
  <si>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</si>
  <si>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</si>
  <si>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</si>
  <si>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</si>
  <si>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</si>
  <si>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</si>
  <si>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</si>
  <si>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</si>
  <si>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</si>
  <si>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</si>
  <si>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</si>
  <si>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</si>
  <si>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</si>
  <si>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</si>
  <si>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</si>
  <si>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</si>
  <si>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</si>
  <si>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</si>
  <si>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</si>
  <si>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</si>
  <si>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</si>
  <si>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</si>
  <si>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</si>
  <si>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</si>
  <si>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</si>
  <si>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</si>
  <si>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</si>
  <si>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</si>
  <si>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</si>
  <si>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</si>
  <si>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</si>
  <si>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</si>
  <si>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</si>
  <si>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</si>
  <si>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</si>
  <si>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</si>
  <si>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</si>
  <si>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</si>
  <si>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</si>
  <si>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</si>
  <si>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</si>
  <si>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</si>
  <si>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</si>
  <si>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</si>
  <si>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</si>
  <si>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</si>
  <si>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</si>
  <si>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</si>
  <si>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</si>
  <si>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</si>
  <si>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</si>
  <si>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</si>
  <si>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</si>
  <si>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</si>
  <si>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</si>
  <si>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</si>
  <si>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</si>
  <si>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</si>
  <si>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</si>
  <si>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</si>
  <si>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</si>
  <si>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</si>
  <si>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</si>
  <si>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</si>
  <si>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</si>
  <si>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</si>
  <si>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</si>
  <si>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</si>
  <si>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</si>
  <si>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</si>
  <si>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</si>
  <si>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</si>
  <si>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</si>
  <si>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</si>
  <si>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</si>
  <si>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</si>
  <si>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</si>
  <si>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</si>
  <si>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</si>
  <si>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</si>
  <si>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</si>
  <si>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</si>
  <si>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</si>
  <si>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</si>
  <si>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</si>
  <si>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</si>
  <si>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</si>
  <si>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</si>
  <si>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</si>
  <si>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</si>
  <si>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</si>
  <si>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</si>
  <si>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</si>
  <si>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</si>
  <si>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</si>
  <si>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</si>
  <si>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</si>
  <si>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</si>
  <si>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</si>
  <si>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</si>
  <si>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</si>
  <si>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</si>
  <si>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</si>
  <si>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</si>
  <si>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</si>
  <si>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</si>
  <si>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</si>
  <si>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</si>
  <si>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</si>
  <si>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</si>
  <si>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</si>
  <si>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</si>
  <si>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</si>
  <si>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</si>
  <si>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</si>
  <si>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</si>
  <si>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</si>
  <si>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</si>
  <si>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</si>
  <si>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</si>
  <si>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</si>
  <si>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</si>
  <si>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</si>
  <si>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</si>
  <si>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</si>
  <si>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</si>
  <si>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</si>
  <si>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</si>
  <si>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</si>
  <si>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</si>
  <si>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</si>
  <si>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</si>
  <si>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</si>
  <si>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</si>
  <si>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</si>
  <si>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</si>
  <si>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</si>
  <si>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</si>
  <si>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</si>
  <si>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</si>
  <si>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</si>
  <si>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</si>
  <si>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</si>
  <si>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</si>
  <si>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</si>
  <si>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</si>
  <si>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</si>
  <si>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</si>
  <si>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</si>
  <si>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</si>
  <si>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</si>
  <si>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</si>
  <si>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</si>
  <si>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</si>
  <si>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</si>
  <si>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</si>
  <si>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</si>
  <si>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</si>
  <si>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</si>
  <si>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</si>
  <si>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</si>
  <si>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</si>
  <si>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</si>
  <si>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</si>
  <si>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</si>
  <si>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</si>
  <si>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</si>
  <si>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</si>
  <si>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</si>
  <si>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</si>
  <si>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</si>
  <si>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</si>
  <si>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</si>
  <si>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</si>
  <si>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</si>
  <si>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</si>
  <si>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</si>
  <si>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</si>
  <si>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</si>
  <si>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</si>
  <si>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</si>
  <si>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</si>
  <si>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</si>
  <si>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</si>
  <si>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</si>
  <si>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</si>
  <si>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</si>
  <si>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</si>
  <si>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</si>
  <si>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</si>
  <si>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</si>
  <si>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</si>
  <si>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</si>
  <si>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</si>
  <si>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</si>
  <si>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</si>
  <si>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</si>
  <si>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</si>
  <si>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</si>
  <si>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</si>
  <si>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</si>
  <si>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</si>
  <si>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</si>
  <si>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</si>
  <si>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</si>
  <si>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</si>
  <si>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</si>
  <si>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</si>
  <si>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</si>
  <si>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</si>
  <si>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</si>
  <si>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</si>
  <si>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</si>
  <si>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</si>
  <si>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</si>
  <si>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</si>
  <si>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</si>
  <si>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</si>
  <si>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</si>
  <si>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</si>
  <si>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</si>
  <si>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</si>
  <si>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</si>
  <si>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</si>
  <si>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</si>
  <si>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</si>
  <si>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</si>
  <si>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</si>
  <si>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</si>
  <si>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</si>
  <si>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</si>
  <si>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</si>
  <si>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</si>
  <si>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</si>
  <si>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</si>
  <si>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</si>
  <si>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</si>
  <si>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</si>
  <si>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</si>
  <si>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</si>
  <si>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</si>
  <si>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</si>
  <si>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</si>
  <si>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</si>
  <si>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</si>
  <si>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</si>
  <si>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</si>
  <si>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</si>
  <si>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</si>
  <si>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</si>
  <si>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</si>
  <si>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</si>
  <si>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</si>
  <si>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</si>
  <si>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</si>
  <si>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</si>
  <si>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</si>
  <si>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</si>
  <si>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</si>
  <si>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</si>
  <si>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</si>
  <si>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</si>
  <si>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</si>
  <si>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</si>
  <si>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</si>
  <si>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</si>
  <si>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</si>
  <si>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</si>
  <si>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</si>
  <si>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</si>
  <si>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</si>
  <si>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</si>
  <si>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</si>
  <si>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</si>
  <si>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</si>
  <si>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</si>
  <si>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</si>
  <si>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</si>
  <si>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</si>
  <si>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</si>
  <si>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</si>
  <si>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</si>
  <si>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</si>
  <si>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</si>
  <si>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</si>
  <si>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</si>
  <si>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</si>
  <si>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</si>
  <si>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</si>
  <si>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</si>
  <si>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</si>
  <si>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</si>
  <si>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</si>
  <si>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</si>
  <si>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</si>
  <si>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</si>
  <si>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</si>
  <si>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</si>
  <si>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</si>
  <si>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</si>
  <si>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</si>
  <si>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</si>
  <si>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</si>
  <si>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</si>
  <si>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</si>
  <si>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</si>
  <si>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</si>
  <si>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</si>
  <si>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</si>
  <si>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</si>
  <si>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</si>
  <si>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</si>
  <si>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</si>
  <si>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</si>
  <si>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</si>
  <si>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</si>
  <si>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</si>
  <si>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</si>
  <si>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</si>
  <si>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</si>
  <si>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</si>
  <si>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</si>
  <si>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</si>
  <si>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</si>
  <si>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</si>
  <si>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</si>
  <si>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</si>
  <si>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</si>
  <si>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</si>
  <si>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</si>
  <si>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</si>
  <si>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</si>
  <si>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</si>
  <si>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</si>
  <si>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</si>
  <si>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</si>
  <si>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</si>
  <si>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</si>
  <si>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</si>
  <si>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</si>
  <si>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</si>
  <si>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</si>
  <si>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</si>
  <si>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</si>
  <si>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</si>
  <si>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</si>
  <si>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</si>
  <si>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</si>
  <si>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</si>
  <si>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</si>
  <si>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</si>
  <si>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</si>
  <si>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</si>
  <si>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</si>
  <si>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</si>
  <si>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</si>
  <si>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</si>
  <si>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</si>
  <si>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</si>
  <si>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</si>
  <si>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</si>
  <si>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</si>
  <si>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</si>
  <si>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</si>
  <si>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</si>
  <si>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</si>
  <si>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</si>
  <si>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</si>
  <si>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</si>
  <si>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</si>
  <si>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</si>
  <si>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</si>
  <si>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</si>
  <si>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</si>
  <si>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</si>
  <si>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</si>
  <si>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</si>
  <si>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</si>
  <si>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</si>
  <si>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</si>
  <si>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</si>
  <si>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</si>
  <si>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</si>
  <si>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</si>
  <si>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</si>
  <si>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</si>
  <si>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</si>
  <si>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</si>
  <si>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</si>
  <si>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</si>
  <si>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</si>
  <si>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</si>
  <si>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</si>
  <si>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</si>
  <si>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</si>
  <si>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</si>
  <si>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</si>
  <si>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</si>
  <si>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</si>
  <si>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</si>
  <si>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</si>
  <si>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</si>
  <si>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</si>
  <si>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</si>
  <si>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</si>
  <si>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</si>
  <si>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</si>
  <si>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</si>
  <si>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</si>
  <si>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</si>
  <si>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</si>
  <si>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</si>
  <si>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</si>
  <si>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</si>
  <si>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</si>
  <si>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</si>
  <si>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</si>
  <si>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</si>
  <si>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</si>
  <si>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</si>
  <si>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</si>
  <si>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</si>
  <si>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</si>
  <si>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</si>
  <si>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</si>
  <si>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</si>
  <si>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</si>
  <si>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</si>
  <si>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</si>
  <si>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</si>
  <si>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</si>
  <si>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</si>
  <si>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</si>
  <si>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</si>
  <si>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</si>
  <si>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</si>
  <si>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</si>
  <si>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</si>
  <si>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</si>
  <si>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</si>
  <si>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</si>
  <si>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</si>
  <si>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</si>
  <si>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</si>
  <si>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</si>
  <si>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</si>
  <si>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</si>
  <si>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</si>
  <si>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</si>
  <si>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</si>
  <si>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</si>
  <si>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</si>
  <si>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</si>
  <si>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</si>
  <si>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</si>
  <si>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</si>
  <si>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</si>
  <si>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</si>
  <si>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</si>
  <si>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</si>
  <si>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</si>
  <si>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</si>
  <si>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</si>
  <si>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</si>
  <si>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</si>
  <si>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</si>
  <si>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</si>
  <si>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</si>
  <si>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</si>
  <si>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</si>
  <si>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</si>
  <si>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</si>
  <si>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</si>
  <si>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</si>
  <si>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</si>
  <si>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</si>
  <si>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</si>
  <si>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</si>
  <si>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</si>
  <si>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</si>
  <si>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</si>
  <si>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</si>
  <si>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</si>
  <si>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</si>
  <si>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</si>
  <si>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</si>
  <si>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</si>
  <si>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</si>
  <si>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</si>
  <si>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</si>
  <si>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</si>
  <si>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</si>
  <si>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</si>
  <si>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</si>
  <si>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</si>
  <si>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</si>
  <si>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</si>
  <si>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</si>
  <si>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</si>
  <si>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</si>
  <si>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</si>
  <si>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</si>
  <si>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</si>
  <si>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</si>
  <si>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</si>
  <si>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</si>
  <si>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</si>
  <si>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</si>
  <si>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</si>
  <si>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</si>
  <si>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</si>
  <si>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</si>
  <si>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</si>
  <si>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</si>
  <si>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</si>
  <si>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</si>
  <si>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</si>
  <si>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</si>
  <si>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</si>
  <si>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</si>
  <si>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</si>
  <si>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</si>
  <si>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</si>
  <si>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</si>
  <si>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</si>
  <si>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</si>
  <si>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</si>
  <si>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</si>
  <si>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</si>
  <si>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</si>
  <si>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</si>
  <si>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</si>
  <si>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</si>
  <si>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</si>
  <si>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</si>
  <si>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</si>
  <si>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</si>
  <si>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</si>
  <si>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</si>
  <si>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</si>
  <si>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</si>
  <si>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</si>
  <si>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</si>
  <si>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</si>
  <si>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</si>
  <si>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</si>
  <si>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</si>
  <si>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</si>
  <si>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</si>
  <si>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</si>
  <si>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</si>
  <si>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</si>
  <si>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</si>
  <si>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</si>
  <si>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</si>
  <si>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</si>
  <si>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</si>
  <si>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</si>
  <si>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</si>
  <si>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</si>
  <si>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</si>
  <si>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</si>
  <si>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</si>
  <si>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</si>
  <si>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</si>
  <si>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</si>
  <si>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</si>
  <si>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</si>
  <si>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</si>
  <si>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</si>
  <si>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</si>
  <si>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</si>
  <si>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</si>
  <si>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</si>
  <si>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</si>
  <si>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</si>
  <si>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</si>
  <si>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</si>
  <si>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</si>
  <si>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</si>
  <si>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</si>
  <si>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</si>
  <si>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</si>
  <si>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</si>
  <si>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</si>
  <si>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</si>
  <si>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</si>
  <si>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</si>
  <si>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</si>
  <si>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</si>
  <si>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</si>
  <si>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</si>
  <si>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</si>
  <si>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</si>
  <si>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</si>
  <si>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</si>
  <si>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</si>
  <si>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</si>
  <si>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</si>
  <si>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</si>
  <si>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</si>
  <si>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</si>
  <si>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</si>
  <si>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</si>
  <si>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</si>
  <si>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</si>
  <si>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</si>
  <si>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</si>
  <si>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</si>
  <si>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</si>
  <si>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</si>
  <si>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</si>
  <si>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</si>
  <si>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</si>
  <si>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</si>
  <si>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</si>
  <si>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</si>
  <si>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</si>
  <si>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</si>
  <si>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</si>
  <si>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</si>
  <si>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</si>
  <si>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</si>
  <si>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</si>
  <si>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</si>
  <si>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</si>
  <si>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</si>
  <si>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</si>
  <si>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</si>
  <si>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</si>
  <si>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</si>
  <si>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</si>
  <si>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</si>
  <si>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</si>
  <si>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</si>
  <si>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</si>
  <si>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</si>
  <si>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</si>
  <si>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</si>
  <si>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</si>
  <si>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</si>
  <si>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</si>
  <si>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</si>
  <si>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</si>
  <si>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</si>
  <si>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</si>
  <si>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</si>
  <si>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</si>
  <si>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</si>
  <si>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</si>
  <si>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</si>
  <si>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</si>
  <si>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</si>
  <si>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</si>
  <si>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</si>
  <si>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</si>
  <si>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</si>
  <si>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</si>
  <si>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</si>
  <si>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</si>
  <si>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</si>
  <si>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</si>
  <si>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</si>
  <si>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</si>
  <si>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</si>
  <si>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</si>
  <si>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</si>
  <si>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</si>
  <si>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</si>
  <si>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</si>
  <si>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</si>
  <si>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</si>
  <si>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</si>
  <si>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</si>
  <si>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</si>
  <si>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</si>
  <si>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</si>
  <si>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</si>
  <si>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</si>
  <si>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</si>
  <si>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</si>
  <si>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</si>
  <si>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</si>
  <si>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</si>
  <si>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</si>
  <si>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</si>
  <si>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</si>
  <si>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</si>
  <si>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</si>
  <si>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</si>
  <si>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</si>
  <si>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</si>
  <si>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</si>
  <si>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</si>
  <si>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</si>
  <si>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</si>
  <si>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</si>
  <si>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</si>
  <si>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</si>
  <si>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</si>
  <si>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</si>
  <si>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</si>
  <si>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</si>
  <si>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</si>
  <si>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</si>
  <si>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</si>
  <si>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</si>
  <si>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</si>
  <si>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</si>
  <si>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</si>
  <si>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</si>
  <si>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</si>
  <si>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</si>
  <si>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</si>
  <si>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</si>
  <si>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</si>
  <si>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</si>
  <si>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</si>
  <si>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</si>
  <si>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</si>
  <si>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</si>
  <si>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</si>
  <si>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</si>
  <si>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</si>
  <si>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</si>
  <si>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</si>
  <si>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</si>
  <si>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</si>
  <si>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</si>
  <si>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</si>
  <si>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</si>
  <si>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</si>
  <si>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</si>
  <si>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</si>
  <si>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</si>
  <si>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</si>
  <si>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</si>
  <si>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</si>
  <si>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</si>
  <si>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</si>
  <si>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</si>
  <si>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</si>
  <si>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</si>
  <si>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</si>
  <si>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</si>
  <si>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</si>
  <si>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</si>
  <si>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</si>
  <si>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</si>
  <si>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</si>
  <si>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</si>
  <si>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</si>
  <si>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</si>
  <si>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</si>
  <si>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</si>
  <si>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</si>
  <si>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</si>
  <si>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</si>
  <si>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</si>
  <si>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</si>
  <si>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</si>
  <si>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</si>
  <si>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</si>
  <si>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</si>
  <si>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</si>
  <si>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</si>
  <si>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</si>
  <si>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</si>
  <si>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</si>
  <si>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</si>
  <si>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</si>
  <si>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</si>
  <si>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</si>
  <si>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</si>
  <si>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</si>
  <si>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</si>
  <si>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</si>
  <si>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</si>
  <si>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</si>
  <si>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</si>
  <si>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</si>
  <si>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</si>
  <si>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</si>
  <si>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</si>
  <si>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</si>
  <si>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</si>
  <si>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</si>
  <si>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</si>
  <si>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</si>
  <si>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</si>
  <si>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</si>
  <si>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</si>
  <si>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</si>
  <si>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</si>
  <si>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</si>
  <si>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</si>
  <si>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</si>
  <si>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</si>
  <si>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</si>
  <si>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</si>
  <si>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</si>
  <si>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</si>
  <si>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</si>
  <si>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</si>
  <si>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</si>
  <si>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</si>
  <si>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</si>
  <si>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</si>
  <si>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</si>
  <si>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</si>
  <si>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</si>
  <si>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</si>
  <si>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</si>
  <si>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</si>
  <si>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</si>
  <si>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</si>
  <si>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</si>
  <si>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</si>
  <si>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</si>
  <si>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</si>
  <si>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</si>
  <si>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</si>
  <si>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</si>
  <si>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</si>
  <si>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</si>
  <si>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</si>
  <si>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</si>
  <si>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</si>
  <si>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</si>
  <si>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</si>
  <si>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</si>
  <si>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</si>
  <si>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</si>
  <si>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</si>
  <si>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</si>
  <si>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</si>
  <si>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</si>
  <si>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</si>
  <si>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</si>
  <si>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</si>
  <si>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</si>
  <si>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</si>
  <si>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</si>
  <si>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</si>
  <si>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</si>
  <si>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</si>
  <si>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</si>
  <si>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</si>
  <si>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</si>
  <si>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</si>
  <si>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</si>
  <si>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</si>
  <si>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</si>
  <si>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</si>
  <si>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</si>
  <si>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</si>
  <si>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</si>
  <si>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</si>
  <si>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</si>
  <si>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</si>
  <si>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</si>
  <si>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</si>
  <si>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</si>
  <si>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</si>
  <si>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</si>
  <si>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</si>
  <si>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</si>
  <si>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</si>
  <si>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</si>
  <si>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</si>
  <si>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</si>
  <si>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</si>
  <si>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</si>
  <si>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</si>
  <si>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</si>
  <si>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</si>
  <si>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</si>
  <si>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</si>
  <si>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</si>
  <si>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</si>
  <si>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</si>
  <si>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</si>
  <si>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</si>
  <si>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</si>
  <si>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</si>
  <si>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</si>
  <si>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</si>
  <si>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</si>
  <si>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</si>
  <si>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</si>
  <si>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</si>
  <si>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</si>
  <si>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</si>
  <si>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</si>
  <si>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</si>
  <si>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</si>
  <si>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</si>
  <si>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</si>
  <si>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</si>
  <si>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</si>
  <si>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</si>
  <si>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</si>
  <si>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</si>
  <si>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</si>
  <si>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</si>
  <si>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</si>
  <si>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</si>
  <si>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</si>
  <si>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</si>
  <si>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</si>
  <si>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</si>
  <si>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</si>
  <si>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</si>
  <si>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</si>
  <si>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</si>
  <si>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</si>
  <si>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</si>
  <si>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</si>
  <si>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</si>
  <si>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</si>
  <si>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</si>
  <si>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</si>
  <si>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</si>
  <si>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</si>
  <si>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</si>
  <si>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</si>
  <si>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</si>
  <si>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</si>
  <si>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</si>
  <si>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</si>
  <si>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</si>
  <si>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</si>
  <si>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</si>
  <si>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</si>
  <si>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</si>
  <si>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</si>
  <si>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</si>
  <si>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</si>
  <si>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</si>
  <si>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</si>
  <si>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</si>
  <si>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</si>
  <si>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</si>
  <si>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</si>
  <si>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</si>
  <si>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</si>
  <si>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</si>
  <si>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</si>
  <si>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</si>
  <si>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</si>
  <si>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</si>
  <si>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</si>
  <si>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</si>
  <si>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</si>
  <si>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</si>
  <si>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</si>
  <si>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</si>
  <si>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</si>
  <si>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</si>
  <si>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</si>
  <si>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</si>
  <si>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</si>
  <si>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</si>
  <si>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</si>
  <si>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</si>
  <si>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</si>
  <si>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</si>
  <si>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</si>
  <si>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</si>
  <si>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</si>
  <si>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</si>
  <si>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</si>
  <si>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</si>
  <si>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</si>
  <si>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</si>
  <si>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</si>
  <si>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</si>
  <si>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</si>
  <si>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</si>
  <si>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</si>
  <si>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</si>
  <si>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</si>
  <si>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</si>
  <si>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</si>
  <si>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</si>
  <si>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</si>
  <si>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</si>
  <si>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</si>
  <si>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</si>
  <si>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</si>
  <si>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</si>
  <si>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</si>
  <si>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</si>
  <si>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</si>
  <si>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</si>
  <si>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</si>
  <si>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</si>
  <si>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</si>
  <si>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</si>
  <si>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</si>
  <si>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</si>
  <si>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</si>
  <si>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</si>
  <si>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</si>
  <si>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</si>
  <si>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</si>
  <si>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</si>
  <si>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</si>
  <si>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</si>
  <si>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</si>
  <si>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</si>
  <si>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</si>
  <si>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</si>
  <si>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</si>
  <si>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</si>
  <si>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</si>
  <si>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</si>
  <si>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</si>
  <si>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</si>
  <si>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</si>
  <si>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</si>
  <si>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</si>
  <si>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</si>
  <si>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</si>
  <si>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</si>
  <si>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</si>
  <si>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</si>
  <si>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</si>
  <si>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</si>
  <si>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</si>
  <si>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</si>
  <si>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</si>
  <si>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</si>
  <si>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</si>
  <si>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</si>
  <si>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</si>
  <si>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</si>
  <si>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</si>
  <si>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</si>
  <si>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</si>
  <si>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</si>
  <si>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</si>
  <si>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</si>
  <si>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</si>
  <si>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</si>
  <si>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</si>
  <si>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</si>
  <si>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</si>
  <si>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</si>
  <si>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</si>
  <si>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</si>
  <si>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</si>
  <si>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</si>
  <si>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</si>
  <si>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</si>
  <si>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</si>
  <si>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</si>
  <si>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</si>
  <si>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</si>
  <si>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</si>
  <si>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</si>
  <si>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</si>
  <si>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</si>
  <si>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</si>
  <si>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</si>
  <si>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</si>
  <si>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</si>
  <si>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</si>
  <si>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</si>
  <si>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</si>
  <si>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</si>
  <si>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</si>
  <si>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</si>
  <si>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</si>
  <si>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</si>
  <si>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</si>
  <si>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</si>
  <si>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</si>
  <si>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</si>
  <si>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</si>
  <si>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</si>
  <si>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</si>
  <si>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</si>
  <si>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</si>
  <si>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</si>
  <si>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</si>
  <si>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</si>
  <si>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</si>
  <si>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</si>
  <si>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</si>
  <si>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</si>
  <si>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</si>
  <si>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</si>
  <si>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</si>
  <si>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</si>
  <si>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</si>
  <si>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</si>
  <si>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</si>
  <si>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</si>
  <si>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</si>
  <si>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</si>
  <si>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</si>
  <si>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</si>
  <si>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</si>
  <si>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</si>
  <si>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</si>
  <si>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</si>
  <si>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</si>
  <si>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</si>
  <si>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</si>
  <si>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</si>
  <si>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</si>
  <si>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</si>
  <si>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</si>
  <si>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</si>
  <si>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</si>
  <si>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</si>
  <si>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</si>
  <si>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</si>
  <si>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</si>
  <si>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</si>
  <si>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</si>
  <si>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</si>
  <si>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</si>
  <si>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</si>
  <si>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</si>
  <si>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</si>
  <si>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</si>
  <si>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</si>
  <si>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</si>
  <si>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</si>
  <si>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</si>
  <si>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</si>
  <si>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</si>
  <si>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</si>
  <si>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</si>
  <si>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</si>
  <si>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</si>
  <si>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</si>
  <si>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</si>
  <si>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</si>
  <si>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</si>
  <si>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</si>
  <si>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</si>
  <si>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</si>
  <si>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</si>
  <si>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</si>
  <si>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</si>
  <si>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</si>
  <si>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</si>
  <si>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</si>
  <si>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</si>
  <si>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</si>
  <si>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</si>
  <si>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</si>
  <si>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</si>
  <si>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</si>
  <si>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</si>
  <si>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</si>
  <si>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</si>
  <si>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</si>
  <si>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</si>
  <si>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</si>
  <si>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</si>
  <si>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</si>
  <si>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</si>
  <si>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</si>
  <si>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</si>
  <si>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</si>
  <si>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</si>
  <si>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</si>
  <si>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</si>
  <si>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</si>
  <si>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</si>
  <si>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</si>
  <si>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</si>
  <si>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</si>
  <si>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</si>
  <si>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</si>
  <si>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</si>
  <si>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</si>
  <si>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</si>
  <si>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</si>
  <si>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</si>
  <si>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</si>
  <si>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</si>
  <si>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</si>
  <si>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</si>
  <si>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</si>
  <si>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</si>
  <si>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</si>
  <si>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</si>
  <si>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</si>
  <si>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</si>
  <si>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</si>
  <si>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</si>
  <si>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</si>
  <si>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</si>
  <si>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</si>
  <si>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</si>
  <si>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</si>
  <si>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</si>
  <si>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</si>
  <si>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</si>
  <si>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</si>
  <si>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</si>
  <si>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</si>
  <si>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</si>
  <si>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</si>
  <si>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</si>
  <si>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</si>
  <si>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</si>
  <si>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</si>
  <si>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</si>
  <si>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</si>
  <si>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</si>
  <si>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</si>
  <si>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</si>
  <si>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</si>
  <si>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</si>
  <si>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</si>
  <si>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</si>
  <si>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</si>
  <si>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</si>
  <si>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</si>
  <si>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</si>
  <si>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</si>
  <si>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</si>
  <si>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</si>
  <si>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</si>
  <si>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</si>
  <si>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</si>
  <si>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</si>
  <si>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</si>
  <si>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</si>
  <si>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</si>
  <si>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</si>
  <si>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</si>
  <si>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</si>
  <si>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</si>
  <si>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</si>
  <si>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</si>
  <si>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</si>
  <si>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</si>
  <si>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</si>
  <si>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</si>
  <si>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</si>
  <si>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</si>
  <si>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</si>
  <si>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</si>
  <si>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</si>
  <si>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</si>
  <si>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</si>
  <si>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</si>
  <si>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</si>
  <si>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</si>
  <si>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</si>
  <si>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</si>
  <si>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</si>
  <si>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</si>
  <si>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</si>
  <si>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</si>
  <si>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</si>
  <si>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</si>
  <si>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</si>
  <si>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</si>
  <si>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</si>
  <si>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</si>
  <si>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</si>
  <si>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</si>
  <si>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</si>
  <si>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</si>
  <si>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</si>
  <si>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</si>
  <si>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</si>
  <si>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</si>
  <si>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</si>
  <si>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</si>
  <si>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</si>
  <si>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</si>
  <si>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</si>
  <si>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</si>
  <si>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</si>
  <si>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</si>
  <si>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</si>
  <si>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</si>
  <si>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</si>
  <si>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</si>
  <si>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</si>
  <si>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</si>
  <si>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</si>
  <si>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</si>
  <si>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</si>
  <si>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</si>
  <si>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</si>
  <si>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</si>
  <si>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</si>
  <si>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</si>
  <si>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</si>
  <si>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</si>
  <si>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</si>
  <si>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</si>
  <si>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</si>
  <si>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</si>
  <si>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</si>
  <si>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</si>
  <si>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</si>
  <si>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</si>
  <si>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</si>
  <si>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</si>
  <si>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</si>
  <si>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</si>
  <si>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</si>
  <si>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</si>
  <si>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</si>
  <si>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</si>
  <si>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</si>
  <si>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</si>
  <si>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</si>
  <si>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</si>
  <si>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</si>
  <si>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</si>
  <si>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</si>
  <si>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</si>
  <si>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</si>
  <si>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</si>
  <si>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</si>
  <si>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</si>
  <si>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</si>
  <si>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</si>
  <si>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</si>
  <si>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</si>
  <si>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</si>
  <si>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</si>
  <si>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</si>
  <si>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</si>
  <si>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</si>
  <si>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</si>
  <si>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</si>
  <si>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</si>
  <si>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</si>
  <si>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</si>
  <si>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</si>
  <si>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</si>
  <si>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</si>
  <si>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</si>
  <si>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</si>
  <si>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</si>
  <si>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</si>
  <si>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</si>
  <si>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</si>
  <si>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</si>
  <si>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</si>
  <si>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</si>
  <si>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</si>
  <si>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</si>
  <si>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</si>
  <si>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</si>
  <si>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</si>
  <si>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</si>
  <si>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</si>
  <si>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</si>
  <si>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</si>
  <si>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</si>
  <si>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</si>
  <si>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</si>
  <si>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</si>
  <si>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</si>
  <si>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</si>
  <si>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</si>
  <si>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</si>
  <si>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</si>
  <si>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</si>
  <si>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</si>
  <si>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</si>
  <si>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</si>
  <si>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</si>
  <si>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</si>
  <si>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</si>
  <si>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</si>
  <si>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</si>
  <si>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</si>
  <si>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</si>
  <si>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</si>
  <si>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</si>
  <si>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</si>
  <si>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</si>
  <si>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</si>
  <si>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</si>
  <si>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</si>
  <si>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</si>
  <si>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</si>
  <si>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</si>
  <si>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</si>
  <si>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</si>
  <si>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</si>
  <si>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</si>
  <si>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</si>
  <si>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</si>
  <si>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</si>
  <si>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</si>
  <si>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</si>
  <si>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</si>
  <si>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</si>
  <si>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</si>
  <si>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</si>
  <si>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</si>
  <si>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</si>
  <si>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</si>
  <si>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</si>
  <si>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</si>
  <si>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</si>
  <si>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</si>
  <si>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</si>
  <si>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</si>
  <si>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</si>
  <si>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</si>
  <si>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</si>
  <si>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</si>
  <si>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</si>
  <si>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</si>
  <si>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</si>
  <si>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</si>
  <si>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</si>
  <si>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</si>
  <si>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</si>
  <si>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</si>
  <si>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</si>
  <si>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</si>
  <si>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</si>
  <si>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</si>
  <si>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</si>
  <si>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</si>
  <si>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</si>
  <si>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</si>
  <si>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</si>
  <si>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</si>
  <si>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</si>
  <si>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</si>
  <si>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</si>
  <si>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</si>
  <si>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</si>
  <si>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</si>
  <si>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</si>
  <si>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</si>
  <si>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</si>
  <si>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</si>
  <si>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</si>
  <si>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</si>
  <si>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</si>
  <si>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</si>
  <si>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</si>
  <si>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</si>
  <si>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</si>
  <si>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</si>
  <si>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</si>
  <si>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</si>
  <si>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</si>
  <si>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</si>
  <si>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</si>
  <si>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</si>
  <si>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</si>
  <si>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</si>
  <si>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</si>
  <si>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</si>
  <si>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</si>
  <si>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</si>
  <si>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</si>
  <si>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</si>
  <si>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</si>
  <si>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</si>
  <si>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</si>
  <si>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</si>
  <si>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</si>
  <si>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</si>
  <si>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</si>
  <si>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</si>
  <si>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</si>
  <si>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</si>
  <si>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</si>
  <si>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</si>
  <si>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</si>
  <si>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</si>
  <si>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</si>
  <si>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</si>
  <si>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</si>
  <si>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</si>
  <si>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</si>
  <si>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</si>
  <si>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</si>
  <si>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</si>
  <si>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</si>
  <si>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</si>
  <si>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</si>
  <si>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</si>
  <si>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</si>
  <si>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</si>
  <si>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</si>
  <si>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</si>
  <si>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</si>
  <si>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</si>
  <si>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</si>
  <si>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</si>
  <si>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</si>
  <si>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</si>
  <si>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</si>
  <si>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</si>
  <si>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</si>
  <si>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</si>
  <si>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</si>
  <si>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</si>
  <si>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</si>
  <si>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</si>
  <si>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</si>
  <si>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</si>
  <si>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</si>
  <si>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</si>
  <si>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</si>
  <si>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</si>
  <si>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</si>
  <si>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</si>
  <si>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</si>
  <si>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</si>
  <si>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</si>
  <si>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</si>
  <si>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</si>
  <si>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</si>
  <si>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</si>
  <si>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</si>
  <si>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</si>
  <si>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</si>
  <si>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</si>
  <si>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</si>
  <si>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</si>
  <si>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</si>
  <si>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</si>
  <si>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</si>
  <si>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</si>
  <si>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</si>
  <si>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</si>
  <si>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</si>
  <si>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</si>
  <si>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</si>
  <si>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</si>
  <si>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</si>
  <si>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</si>
  <si>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</si>
  <si>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</si>
  <si>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</si>
  <si>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</si>
  <si>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</si>
  <si>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</si>
  <si>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</si>
  <si>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</si>
  <si>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</si>
  <si>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</si>
  <si>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</si>
  <si>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</si>
  <si>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</si>
  <si>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</si>
  <si>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</si>
  <si>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</si>
  <si>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</si>
  <si>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</si>
  <si>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</si>
  <si>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</si>
  <si>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</si>
  <si>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</si>
  <si>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</si>
  <si>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</si>
  <si>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</si>
  <si>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</si>
  <si>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</si>
  <si>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</si>
  <si>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</si>
  <si>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</si>
  <si>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</si>
  <si>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</si>
  <si>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</si>
  <si>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</si>
  <si>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</si>
  <si>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</si>
  <si>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</si>
  <si>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</si>
  <si>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</si>
  <si>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</si>
  <si>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</si>
  <si>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</si>
  <si>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</si>
  <si>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</si>
  <si>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</si>
  <si>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</si>
  <si>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</si>
  <si>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</si>
  <si>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</si>
  <si>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</si>
  <si>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</si>
  <si>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</si>
  <si>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</si>
  <si>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</si>
  <si>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</si>
  <si>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</si>
  <si>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</si>
  <si>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</si>
  <si>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</si>
  <si>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</si>
  <si>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</si>
  <si>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</si>
  <si>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</si>
  <si>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</si>
  <si>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</si>
  <si>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</si>
  <si>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</si>
  <si>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</si>
  <si>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</si>
  <si>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</si>
  <si>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</si>
  <si>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</si>
  <si>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</si>
  <si>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</si>
  <si>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</si>
  <si>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</si>
  <si>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</si>
  <si>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</si>
  <si>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</si>
  <si>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</si>
  <si>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</si>
  <si>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</si>
  <si>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</si>
  <si>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</si>
  <si>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</si>
  <si>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</si>
  <si>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</si>
  <si>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</si>
  <si>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</si>
  <si>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</si>
  <si>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</si>
  <si>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</si>
  <si>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</si>
  <si>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</si>
  <si>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</si>
  <si>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</si>
  <si>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</si>
  <si>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</si>
  <si>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</si>
  <si>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</si>
  <si>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</si>
  <si>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</si>
  <si>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</si>
  <si>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</si>
  <si>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</si>
  <si>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</si>
  <si>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</si>
  <si>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</si>
  <si>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</si>
  <si>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</si>
  <si>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</si>
  <si>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</si>
  <si>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</si>
  <si>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</si>
  <si>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</si>
  <si>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</si>
  <si>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</si>
  <si>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</si>
  <si>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</si>
  <si>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</si>
  <si>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</si>
  <si>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</si>
  <si>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</si>
  <si>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</si>
  <si>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</si>
  <si>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</si>
  <si>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</si>
  <si>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</si>
  <si>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</si>
  <si>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</si>
  <si>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</si>
  <si>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</si>
  <si>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</si>
  <si>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</si>
  <si>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</si>
  <si>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</si>
  <si>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</si>
  <si>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</si>
  <si>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</si>
  <si>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</si>
  <si>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</si>
  <si>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</si>
  <si>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</si>
  <si>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</si>
  <si>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</si>
  <si>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</si>
  <si>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</si>
  <si>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</si>
  <si>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</si>
  <si>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</si>
  <si>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</si>
  <si>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</si>
  <si>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</si>
  <si>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</si>
  <si>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</si>
  <si>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</si>
  <si>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</si>
  <si>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</si>
  <si>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</si>
  <si>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</si>
  <si>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</si>
  <si>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</si>
  <si>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</si>
  <si>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</si>
  <si>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</si>
  <si>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</si>
  <si>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</si>
  <si>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</si>
  <si>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</si>
  <si>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</si>
  <si>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</si>
  <si>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</si>
  <si>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</si>
  <si>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</si>
  <si>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</si>
  <si>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</si>
  <si>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</si>
  <si>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</si>
  <si>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</si>
  <si>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</si>
  <si>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</si>
  <si>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</si>
  <si>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</si>
  <si>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</si>
  <si>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</si>
  <si>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</si>
  <si>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</si>
  <si>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</si>
  <si>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</si>
  <si>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</si>
  <si>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</si>
  <si>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</si>
  <si>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</si>
  <si>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</si>
  <si>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</si>
  <si>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</si>
  <si>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</si>
  <si>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</si>
  <si>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</si>
  <si>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</si>
  <si>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</si>
  <si>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</si>
  <si>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</si>
  <si>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</si>
  <si>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</si>
  <si>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</si>
  <si>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</si>
  <si>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</si>
  <si>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</si>
  <si>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</si>
  <si>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</si>
  <si>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</si>
  <si>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</si>
  <si>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</si>
  <si>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</si>
  <si>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</si>
  <si>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</si>
  <si>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</si>
  <si>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</si>
  <si>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</si>
  <si>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</si>
  <si>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</si>
  <si>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</si>
  <si>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</si>
  <si>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</si>
  <si>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</si>
  <si>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</si>
  <si>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</si>
  <si>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</si>
  <si>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</si>
  <si>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</si>
  <si>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</si>
  <si>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</si>
  <si>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</si>
  <si>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</si>
  <si>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</si>
  <si>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</si>
  <si>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</si>
  <si>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</si>
  <si>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</si>
  <si>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</si>
  <si>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</si>
  <si>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</si>
  <si>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</si>
  <si>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</si>
  <si>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</si>
  <si>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</si>
  <si>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</si>
  <si>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</si>
  <si>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</si>
  <si>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</si>
  <si>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</si>
  <si>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</si>
  <si>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</si>
  <si>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</si>
  <si>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</si>
  <si>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</si>
  <si>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</si>
  <si>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</si>
  <si>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</si>
  <si>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</si>
  <si>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</si>
  <si>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</si>
  <si>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</si>
  <si>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</si>
  <si>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</si>
  <si>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</si>
  <si>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</si>
  <si>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</si>
  <si>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</si>
  <si>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</si>
  <si>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</si>
  <si>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</si>
  <si>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</si>
  <si>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</si>
  <si>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</si>
  <si>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</si>
  <si>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</si>
  <si>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</si>
  <si>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</si>
  <si>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</si>
  <si>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</si>
  <si>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</si>
  <si>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</si>
  <si>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</si>
  <si>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</si>
  <si>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</si>
  <si>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</si>
  <si>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</si>
  <si>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</si>
  <si>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</si>
  <si>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</si>
  <si>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</si>
  <si>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</si>
  <si>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</si>
  <si>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</si>
  <si>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</si>
  <si>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</si>
  <si>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</si>
  <si>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</si>
  <si>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</si>
  <si>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</si>
  <si>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</si>
  <si>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</si>
  <si>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</si>
  <si>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</si>
  <si>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</si>
  <si>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</si>
  <si>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</si>
  <si>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</si>
  <si>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</si>
  <si>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</si>
  <si>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</si>
  <si>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</si>
  <si>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</si>
  <si>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</si>
  <si>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</si>
  <si>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</si>
  <si>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</si>
  <si>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</si>
  <si>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</si>
  <si>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</si>
  <si>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</si>
  <si>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</si>
  <si>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</si>
  <si>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</si>
  <si>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</si>
  <si>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</si>
  <si>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</si>
  <si>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</si>
  <si>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</si>
  <si>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</si>
  <si>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</si>
  <si>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</si>
  <si>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</si>
  <si>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</si>
  <si>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</si>
  <si>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</si>
  <si>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</si>
  <si>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</si>
  <si>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</si>
  <si>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</si>
  <si>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</si>
  <si>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</si>
  <si>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</si>
  <si>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</si>
  <si>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</si>
  <si>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</si>
  <si>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</si>
  <si>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</si>
  <si>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</si>
  <si>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</si>
  <si>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</si>
  <si>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</si>
  <si>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</si>
  <si>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</si>
  <si>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</si>
  <si>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</si>
  <si>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</si>
  <si>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</si>
  <si>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</si>
  <si>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</si>
  <si>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</si>
  <si>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</si>
  <si>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</si>
  <si>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</si>
  <si>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</si>
  <si>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</si>
  <si>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</si>
  <si>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</si>
  <si>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</si>
  <si>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</si>
  <si>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</si>
  <si>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</si>
  <si>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</si>
  <si>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</si>
  <si>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</si>
  <si>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</si>
  <si>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</si>
  <si>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</si>
  <si>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</si>
  <si>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</si>
  <si>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</si>
  <si>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</si>
  <si>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</si>
  <si>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</si>
  <si>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</si>
  <si>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</si>
  <si>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</si>
  <si>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</si>
  <si>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</si>
  <si>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</si>
  <si>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</si>
  <si>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</si>
  <si>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</si>
  <si>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</si>
  <si>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</si>
  <si>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</si>
  <si>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</si>
  <si>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</si>
  <si>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</si>
  <si>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</si>
  <si>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</si>
  <si>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</si>
  <si>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</si>
  <si>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</si>
  <si>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</si>
  <si>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</si>
  <si>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</si>
  <si>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</si>
  <si>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</si>
  <si>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</si>
  <si>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</si>
  <si>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</si>
  <si>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</si>
  <si>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</si>
  <si>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</si>
  <si>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</si>
  <si>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</si>
  <si>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</si>
  <si>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</si>
  <si>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</si>
  <si>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</si>
  <si>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</si>
  <si>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</si>
  <si>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</si>
  <si>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</si>
  <si>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</si>
  <si>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</si>
  <si>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</si>
  <si>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</si>
  <si>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</si>
  <si>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</si>
  <si>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</si>
  <si>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</si>
  <si>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</si>
  <si>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</si>
  <si>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</si>
  <si>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</si>
  <si>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</si>
  <si>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</si>
  <si>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</si>
  <si>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</si>
  <si>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</si>
  <si>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</si>
  <si>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</si>
  <si>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</si>
  <si>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</si>
  <si>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</si>
  <si>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</si>
  <si>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</si>
  <si>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</si>
  <si>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</si>
  <si>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</si>
  <si>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</si>
  <si>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</si>
  <si>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</si>
  <si>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</si>
  <si>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</si>
  <si>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</si>
  <si>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</si>
  <si>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</si>
  <si>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</si>
  <si>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</si>
  <si>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</si>
  <si>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</si>
  <si>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</si>
  <si>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</si>
  <si>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</si>
  <si>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</si>
  <si>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</si>
  <si>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</si>
  <si>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</si>
  <si>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</si>
  <si>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</si>
  <si>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</si>
  <si>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</si>
  <si>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</si>
  <si>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</si>
  <si>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</si>
  <si>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</si>
  <si>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</si>
  <si>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</si>
  <si>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</si>
  <si>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</si>
  <si>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</si>
  <si>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</si>
  <si>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</si>
  <si>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</si>
  <si>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</si>
  <si>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</si>
  <si>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</si>
  <si>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</si>
  <si>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</si>
  <si>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</si>
  <si>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</si>
  <si>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</si>
  <si>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</si>
  <si>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</si>
  <si>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</si>
  <si>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</si>
  <si>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</si>
  <si>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</si>
  <si>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</si>
  <si>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</si>
  <si>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</si>
  <si>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</si>
  <si>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</si>
  <si>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</si>
  <si>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</si>
  <si>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</si>
  <si>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</si>
  <si>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</si>
  <si>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</si>
  <si>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</si>
  <si>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</si>
  <si>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</si>
  <si>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</si>
  <si>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</si>
  <si>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</si>
  <si>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</si>
  <si>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</si>
  <si>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</si>
  <si>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</si>
  <si>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</si>
  <si>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</si>
  <si>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</si>
  <si>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</si>
  <si>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</si>
  <si>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</si>
  <si>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</si>
  <si>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</si>
  <si>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</si>
  <si>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</si>
  <si>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</si>
  <si>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</si>
  <si>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</si>
  <si>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</si>
  <si>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</si>
  <si>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</si>
  <si>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</si>
  <si>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</si>
  <si>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</si>
  <si>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</si>
  <si>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</si>
  <si>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</si>
  <si>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</si>
  <si>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</si>
  <si>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</si>
  <si>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</si>
  <si>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</si>
  <si>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</si>
  <si>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</si>
  <si>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</si>
  <si>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</si>
  <si>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</si>
  <si>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</si>
  <si>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</si>
  <si>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</si>
  <si>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</si>
  <si>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</si>
  <si>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</si>
  <si>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</si>
  <si>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</si>
  <si>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</si>
  <si>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</si>
  <si>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</si>
  <si>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</si>
  <si>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</si>
  <si>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</si>
  <si>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</si>
  <si>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</si>
  <si>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</si>
  <si>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</si>
  <si>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</si>
  <si>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</si>
  <si>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</si>
  <si>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</si>
  <si>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</si>
  <si>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</si>
  <si>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</si>
  <si>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</si>
  <si>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</si>
  <si>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</si>
  <si>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</si>
  <si>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</si>
  <si>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</si>
  <si>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</si>
  <si>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</si>
  <si>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</si>
  <si>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</si>
  <si>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</si>
  <si>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</si>
  <si>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</si>
  <si>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</si>
  <si>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</si>
  <si>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</si>
  <si>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</si>
  <si>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</si>
  <si>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</si>
  <si>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</si>
  <si>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</si>
  <si>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</si>
  <si>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</si>
  <si>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</si>
  <si>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</si>
  <si>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</si>
  <si>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</si>
  <si>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</si>
  <si>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</si>
  <si>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</si>
  <si>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</si>
  <si>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</si>
  <si>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</si>
  <si>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</si>
  <si>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</si>
  <si>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</si>
  <si>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</si>
  <si>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</si>
  <si>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</si>
  <si>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</si>
  <si>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</si>
  <si>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</si>
  <si>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</si>
  <si>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</si>
  <si>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</si>
  <si>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</si>
  <si>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</si>
  <si>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</si>
  <si>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</si>
  <si>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</si>
  <si>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</si>
  <si>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</si>
  <si>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</si>
  <si>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</si>
  <si>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</si>
  <si>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</si>
  <si>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</si>
  <si>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</si>
  <si>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</si>
  <si>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</si>
  <si>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</si>
  <si>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</si>
  <si>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</si>
  <si>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</si>
  <si>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</si>
  <si>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</si>
  <si>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</si>
  <si>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</si>
  <si>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</si>
  <si>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</si>
  <si>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</si>
  <si>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</si>
  <si>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</si>
  <si>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</si>
  <si>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</si>
  <si>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</si>
  <si>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</si>
  <si>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</si>
  <si>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</si>
  <si>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</si>
  <si>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</si>
  <si>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</si>
  <si>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</si>
  <si>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</si>
  <si>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</si>
  <si>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</si>
  <si>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</si>
  <si>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</si>
  <si>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</si>
  <si>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</si>
  <si>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</si>
  <si>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</si>
  <si>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</si>
  <si>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</si>
  <si>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</si>
  <si>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</si>
  <si>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</si>
  <si>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</si>
  <si>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</si>
  <si>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</si>
  <si>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</si>
  <si>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</si>
  <si>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</si>
  <si>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</si>
  <si>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</si>
  <si>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</si>
  <si>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</si>
  <si>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</si>
  <si>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</si>
  <si>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</si>
  <si>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</si>
  <si>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</si>
  <si>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</si>
  <si>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</si>
  <si>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</si>
  <si>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</si>
  <si>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</si>
  <si>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</si>
  <si>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</si>
  <si>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</si>
  <si>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</si>
  <si>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</si>
  <si>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</si>
  <si>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</si>
  <si>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</si>
  <si>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</si>
  <si>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</si>
  <si>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</si>
  <si>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</si>
  <si>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</si>
  <si>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</si>
  <si>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</si>
  <si>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</si>
  <si>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</si>
  <si>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</si>
  <si>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</si>
  <si>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</si>
  <si>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</si>
  <si>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</si>
  <si>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</si>
  <si>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</si>
  <si>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</si>
  <si>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</si>
  <si>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</si>
  <si>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</si>
  <si>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</si>
  <si>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</si>
  <si>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</si>
  <si>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</si>
  <si>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</si>
  <si>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</si>
  <si>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</si>
  <si>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</si>
  <si>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</si>
  <si>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</si>
  <si>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</si>
  <si>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</si>
  <si>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</si>
  <si>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</si>
  <si>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</si>
  <si>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</si>
  <si>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</si>
  <si>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</si>
  <si>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</si>
  <si>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</si>
  <si>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</si>
  <si>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</si>
  <si>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</si>
  <si>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</si>
  <si>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</si>
  <si>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</si>
  <si>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</si>
  <si>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</si>
  <si>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</si>
  <si>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</si>
  <si>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</si>
  <si>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</si>
  <si>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</si>
  <si>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</si>
  <si>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</si>
  <si>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</si>
  <si>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</si>
  <si>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</si>
  <si>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</si>
  <si>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</si>
  <si>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</si>
  <si>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</si>
  <si>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</si>
  <si>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</si>
  <si>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</si>
  <si>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</si>
  <si>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</si>
  <si>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</si>
  <si>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</si>
  <si>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</si>
  <si>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</si>
  <si>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</si>
  <si>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</si>
  <si>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</si>
  <si>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</si>
  <si>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</si>
  <si>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</si>
  <si>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</si>
  <si>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</si>
  <si>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</si>
  <si>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</si>
  <si>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</si>
  <si>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</si>
  <si>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</si>
  <si>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</si>
  <si>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</si>
  <si>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</si>
  <si>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</si>
  <si>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</si>
  <si>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</si>
  <si>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</si>
  <si>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</si>
  <si>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</si>
  <si>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</si>
  <si>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</si>
  <si>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</si>
  <si>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</si>
  <si>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</si>
  <si>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</si>
  <si>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</si>
  <si>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</si>
  <si>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</si>
  <si>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</si>
  <si>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</si>
  <si>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</si>
  <si>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</si>
  <si>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</si>
  <si>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</si>
  <si>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</si>
  <si>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</si>
  <si>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</si>
  <si>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</si>
  <si>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</si>
  <si>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</si>
  <si>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</si>
  <si>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</si>
  <si>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</si>
  <si>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</si>
  <si>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</si>
  <si>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</si>
  <si>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</si>
  <si>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</si>
  <si>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</si>
  <si>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</si>
  <si>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</si>
  <si>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</si>
  <si>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</si>
  <si>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</si>
  <si>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</si>
  <si>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</si>
  <si>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</si>
  <si>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</si>
  <si>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</si>
  <si>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</si>
  <si>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</si>
  <si>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</si>
  <si>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</si>
  <si>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</si>
  <si>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</si>
  <si>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</si>
  <si>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</si>
  <si>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</si>
  <si>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</si>
  <si>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</si>
  <si>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</si>
  <si>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</si>
  <si>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</si>
  <si>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</si>
  <si>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</si>
  <si>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</si>
  <si>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</si>
  <si>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</si>
  <si>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</si>
  <si>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</si>
  <si>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</si>
  <si>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</si>
  <si>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</si>
  <si>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</si>
  <si>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</si>
  <si>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</si>
  <si>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</si>
  <si>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</si>
  <si>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</si>
  <si>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</si>
  <si>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</si>
  <si>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</si>
  <si>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</si>
  <si>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</si>
  <si>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</si>
  <si>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</si>
  <si>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</si>
  <si>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</si>
  <si>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</si>
  <si>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</si>
  <si>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</si>
  <si>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</si>
  <si>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</si>
  <si>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</si>
  <si>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</si>
  <si>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</si>
  <si>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</si>
  <si>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</si>
  <si>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</si>
  <si>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</si>
  <si>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</si>
  <si>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</si>
  <si>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</si>
  <si>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</si>
  <si>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</si>
  <si>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</si>
  <si>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</si>
  <si>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</si>
  <si>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</si>
  <si>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</si>
  <si>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</si>
  <si>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</si>
  <si>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</si>
  <si>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</si>
  <si>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</si>
  <si>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</si>
  <si>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</si>
  <si>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</si>
  <si>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</si>
  <si>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</si>
  <si>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</si>
  <si>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</si>
  <si>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</si>
  <si>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</si>
  <si>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</si>
  <si>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</si>
  <si>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</si>
  <si>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</si>
  <si>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</si>
  <si>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</si>
  <si>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</si>
  <si>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</si>
  <si>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</si>
  <si>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</si>
  <si>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</si>
  <si>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</si>
  <si>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</si>
  <si>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</si>
  <si>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</si>
  <si>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</si>
  <si>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</si>
  <si>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</si>
  <si>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</si>
  <si>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</si>
  <si>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</si>
  <si>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</si>
  <si>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</si>
  <si>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</si>
  <si>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</si>
  <si>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</si>
  <si>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</si>
  <si>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</si>
  <si>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</si>
  <si>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</si>
  <si>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</si>
  <si>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</si>
  <si>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</si>
  <si>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</si>
  <si>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</si>
  <si>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</si>
  <si>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</si>
  <si>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</si>
  <si>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</si>
  <si>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</si>
  <si>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</si>
  <si>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</si>
  <si>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</si>
  <si>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</si>
  <si>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</si>
  <si>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</si>
  <si>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</si>
  <si>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</si>
  <si>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</si>
  <si>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</si>
  <si>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</si>
  <si>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</si>
  <si>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</si>
  <si>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</si>
  <si>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</si>
  <si>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</si>
  <si>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</si>
  <si>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</si>
  <si>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</si>
  <si>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</si>
  <si>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</si>
  <si>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</si>
  <si>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</si>
  <si>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</si>
  <si>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</si>
  <si>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</si>
  <si>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</si>
  <si>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</si>
  <si>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</si>
  <si>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</si>
  <si>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</si>
  <si>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</si>
  <si>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</si>
  <si>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</si>
  <si>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</si>
  <si>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</si>
  <si>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</si>
  <si>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</si>
  <si>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</si>
  <si>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</si>
  <si>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</si>
  <si>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</si>
  <si>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</si>
  <si>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</si>
  <si>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</si>
  <si>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</si>
  <si>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</si>
  <si>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</si>
  <si>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</si>
  <si>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</si>
  <si>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</si>
  <si>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</si>
  <si>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</si>
  <si>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</si>
  <si>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</si>
  <si>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</si>
  <si>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</si>
  <si>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</si>
  <si>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</si>
  <si>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</si>
  <si>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</si>
  <si>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</si>
  <si>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</si>
  <si>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</si>
  <si>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</si>
  <si>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</si>
  <si>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</si>
  <si>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</si>
  <si>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</si>
  <si>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</si>
  <si>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</si>
  <si>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</si>
  <si>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</si>
  <si>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</si>
  <si>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</si>
  <si>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</si>
  <si>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</si>
  <si>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</si>
  <si>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</si>
  <si>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</si>
  <si>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</si>
  <si>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</si>
  <si>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</si>
  <si>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</si>
  <si>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</si>
  <si>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</si>
  <si>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</si>
  <si>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</si>
  <si>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</si>
  <si>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</si>
  <si>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</si>
  <si>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</si>
  <si>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</si>
  <si>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</si>
  <si>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</si>
  <si>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</si>
  <si>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</si>
  <si>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</si>
  <si>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</si>
  <si>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</si>
  <si>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</si>
  <si>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</si>
  <si>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</si>
  <si>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</si>
  <si>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</si>
  <si>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</si>
  <si>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</si>
  <si>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</si>
  <si>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</si>
  <si>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</si>
  <si>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</si>
  <si>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</si>
  <si>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</si>
  <si>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</si>
  <si>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</si>
  <si>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</si>
  <si>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</si>
  <si>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</si>
  <si>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</si>
  <si>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</si>
  <si>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</si>
  <si>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</si>
  <si>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</si>
  <si>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</si>
  <si>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</si>
  <si>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</si>
  <si>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</si>
  <si>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</si>
  <si>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</si>
  <si>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</si>
  <si>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</si>
  <si>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</si>
  <si>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</si>
  <si>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</si>
  <si>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</si>
  <si>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</si>
  <si>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</si>
  <si>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</si>
  <si>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</si>
  <si>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</si>
  <si>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</si>
  <si>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</si>
  <si>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</si>
  <si>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</si>
  <si>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</si>
  <si>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</si>
  <si>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</si>
  <si>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</si>
  <si>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</si>
  <si>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</si>
  <si>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</si>
  <si>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</si>
  <si>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</si>
  <si>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</si>
  <si>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</si>
  <si>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</si>
  <si>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</si>
  <si>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</si>
  <si>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</si>
  <si>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</si>
  <si>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</si>
  <si>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</si>
  <si>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</si>
  <si>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</si>
  <si>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</si>
  <si>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</si>
  <si>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</si>
  <si>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</si>
  <si>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</si>
  <si>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</si>
  <si>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</si>
  <si>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</si>
  <si>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</si>
  <si>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</si>
  <si>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</si>
  <si>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</si>
  <si>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</si>
  <si>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</si>
  <si>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</si>
  <si>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</si>
  <si>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</si>
  <si>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</si>
  <si>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</si>
  <si>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</si>
  <si>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</si>
  <si>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</si>
  <si>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</si>
  <si>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</si>
  <si>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</si>
  <si>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</si>
  <si>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</si>
  <si>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</si>
  <si>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</si>
  <si>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</si>
  <si>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</si>
  <si>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</si>
  <si>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</si>
  <si>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</si>
  <si>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</si>
  <si>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</si>
  <si>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</si>
  <si>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</si>
  <si>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</si>
  <si>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</si>
  <si>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</si>
  <si>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</si>
  <si>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</si>
  <si>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</si>
  <si>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</si>
  <si>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</si>
  <si>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</si>
  <si>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</si>
  <si>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</si>
  <si>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</si>
  <si>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</si>
  <si>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</si>
  <si>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</si>
  <si>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</si>
  <si>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</si>
  <si>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</si>
  <si>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</si>
  <si>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</si>
  <si>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</si>
  <si>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</si>
  <si>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</si>
  <si>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</si>
  <si>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</si>
  <si>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</si>
  <si>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</si>
  <si>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</si>
  <si>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</si>
  <si>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</si>
  <si>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</si>
  <si>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</si>
  <si>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</si>
  <si>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</si>
  <si>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</si>
  <si>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</si>
  <si>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</si>
  <si>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</si>
  <si>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</si>
  <si>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</si>
  <si>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</si>
  <si>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</si>
  <si>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</si>
  <si>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</si>
  <si>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</si>
  <si>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</si>
  <si>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</si>
  <si>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</si>
  <si>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</si>
  <si>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</si>
  <si>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</si>
  <si>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</si>
  <si>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</si>
  <si>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</si>
  <si>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</si>
  <si>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</si>
  <si>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</si>
  <si>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</si>
  <si>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</si>
  <si>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</si>
  <si>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</si>
  <si>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</si>
  <si>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</si>
  <si>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</si>
  <si>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</si>
  <si>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</si>
  <si>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</si>
  <si>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</si>
  <si>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</si>
  <si>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</si>
  <si>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</si>
  <si>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</si>
  <si>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</si>
  <si>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</si>
  <si>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</si>
  <si>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</si>
  <si>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</si>
  <si>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</si>
  <si>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</si>
  <si>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</si>
  <si>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</si>
  <si>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</si>
  <si>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</si>
  <si>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</si>
  <si>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</si>
  <si>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</si>
  <si>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</si>
  <si>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</si>
  <si>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</si>
  <si>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</si>
  <si>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</si>
  <si>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</si>
  <si>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</si>
  <si>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</si>
  <si>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</si>
  <si>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</si>
  <si>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</si>
  <si>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</si>
  <si>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</si>
  <si>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</si>
  <si>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</si>
  <si>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</si>
  <si>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</si>
  <si>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</si>
  <si>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</si>
  <si>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</si>
  <si>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</si>
  <si>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</si>
  <si>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</si>
  <si>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</si>
  <si>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</si>
  <si>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</si>
  <si>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</si>
  <si>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</si>
  <si>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</si>
  <si>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</si>
  <si>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</si>
  <si>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</si>
  <si>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</si>
  <si>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</si>
  <si>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</si>
  <si>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</si>
  <si>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</si>
  <si>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</si>
  <si>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</si>
  <si>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</si>
  <si>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</si>
  <si>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</si>
  <si>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</si>
  <si>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</si>
  <si>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</si>
  <si>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</si>
  <si>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</si>
  <si>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</si>
  <si>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</si>
  <si>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</si>
  <si>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</si>
  <si>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</si>
  <si>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</si>
  <si>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</si>
  <si>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</si>
  <si>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</si>
  <si>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</si>
  <si>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</si>
  <si>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</si>
  <si>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</si>
  <si>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</si>
  <si>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</si>
  <si>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</si>
  <si>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</si>
  <si>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</si>
  <si>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</si>
  <si>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</si>
  <si>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</si>
  <si>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</si>
  <si>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</si>
  <si>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</si>
  <si>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</si>
  <si>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</si>
  <si>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</si>
  <si>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</si>
  <si>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</si>
  <si>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</si>
  <si>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</si>
  <si>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</si>
  <si>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</si>
  <si>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</si>
  <si>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</si>
  <si>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</si>
  <si>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</si>
  <si>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</si>
  <si>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</si>
  <si>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</si>
  <si>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</si>
  <si>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</si>
  <si>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</si>
  <si>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</si>
  <si>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</si>
  <si>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</si>
  <si>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</si>
  <si>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</si>
  <si>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</si>
  <si>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</si>
  <si>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</si>
  <si>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</si>
  <si>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</si>
  <si>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</si>
  <si>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</si>
  <si>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</si>
  <si>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</si>
  <si>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</si>
  <si>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</si>
  <si>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</si>
  <si>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</si>
  <si>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</si>
  <si>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</si>
  <si>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</si>
  <si>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</si>
  <si>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</si>
  <si>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</si>
  <si>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</si>
  <si>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</si>
  <si>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</si>
  <si>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</si>
  <si>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</si>
  <si>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</si>
  <si>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</si>
  <si>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</si>
  <si>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</si>
  <si>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</si>
  <si>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</si>
  <si>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</si>
  <si>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</si>
  <si>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</si>
  <si>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</si>
  <si>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</si>
  <si>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</si>
  <si>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</si>
  <si>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</si>
  <si>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</si>
  <si>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</si>
  <si>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</si>
  <si>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</si>
  <si>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</si>
  <si>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</si>
  <si>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</si>
  <si>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</si>
  <si>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</si>
  <si>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</si>
  <si>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</si>
  <si>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</si>
  <si>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</si>
  <si>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</si>
  <si>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</si>
  <si>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</si>
  <si>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</si>
  <si>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</si>
  <si>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</si>
  <si>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</si>
  <si>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</si>
  <si>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</si>
  <si>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</si>
  <si>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</si>
  <si>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</si>
  <si>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</si>
  <si>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</si>
  <si>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</si>
  <si>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</si>
  <si>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</si>
  <si>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</si>
  <si>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</si>
  <si>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</si>
  <si>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</si>
  <si>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</si>
  <si>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</si>
  <si>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</si>
  <si>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</si>
  <si>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</si>
  <si>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</si>
  <si>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</si>
  <si>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</si>
  <si>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</si>
  <si>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</si>
  <si>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</si>
  <si>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</si>
  <si>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</si>
  <si>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</si>
  <si>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</si>
  <si>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</si>
  <si>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</si>
  <si>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</si>
  <si>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</si>
  <si>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</si>
  <si>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</si>
  <si>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</si>
  <si>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</si>
  <si>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</si>
  <si>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</si>
  <si>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</si>
  <si>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</si>
  <si>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</si>
  <si>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</si>
  <si>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</si>
  <si>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</si>
  <si>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</si>
  <si>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</si>
  <si>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</si>
  <si>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</si>
  <si>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</si>
  <si>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</si>
  <si>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</si>
  <si>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</si>
  <si>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</si>
  <si>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</si>
  <si>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</si>
  <si>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</si>
  <si>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</si>
  <si>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</si>
  <si>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</si>
  <si>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</si>
  <si>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</si>
  <si>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</si>
  <si>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</si>
  <si>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</si>
  <si>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</si>
  <si>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</si>
  <si>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</si>
  <si>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</si>
  <si>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</si>
  <si>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</si>
  <si>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</si>
  <si>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</si>
  <si>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</si>
  <si>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</si>
  <si>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</si>
  <si>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</si>
  <si>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</si>
  <si>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</si>
  <si>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</si>
  <si>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</si>
  <si>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</si>
  <si>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</si>
  <si>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</si>
  <si>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</si>
  <si>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</si>
  <si>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</si>
  <si>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</si>
  <si>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</si>
  <si>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</si>
  <si>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</si>
  <si>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</si>
  <si>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</si>
  <si>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</si>
  <si>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</si>
  <si>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</si>
  <si>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</si>
  <si>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</si>
  <si>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</si>
  <si>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</si>
  <si>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</si>
  <si>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</si>
  <si>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</si>
  <si>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</si>
  <si>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</si>
  <si>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</si>
  <si>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</si>
  <si>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</si>
  <si>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</si>
  <si>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</si>
  <si>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</si>
  <si>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</si>
  <si>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</si>
  <si>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</si>
  <si>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</si>
  <si>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</si>
  <si>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</si>
  <si>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</si>
  <si>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</si>
  <si>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</si>
  <si>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</si>
  <si>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</si>
  <si>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</si>
  <si>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</si>
  <si>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</si>
  <si>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</si>
  <si>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</si>
  <si>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</si>
  <si>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</si>
  <si>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</si>
  <si>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</si>
  <si>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</si>
  <si>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</si>
  <si>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</si>
  <si>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</si>
  <si>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</si>
  <si>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</si>
  <si>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</si>
  <si>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</si>
  <si>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</si>
  <si>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</si>
  <si>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</si>
  <si>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</si>
  <si>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</si>
  <si>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</si>
  <si>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</si>
  <si>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</si>
  <si>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</si>
  <si>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</si>
  <si>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</si>
  <si>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</si>
  <si>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</si>
  <si>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</si>
  <si>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</si>
  <si>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</si>
  <si>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</si>
  <si>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</si>
  <si>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</si>
  <si>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</si>
  <si>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</si>
  <si>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</si>
  <si>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</si>
  <si>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</si>
  <si>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</si>
  <si>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</si>
  <si>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</si>
  <si>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</si>
  <si>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</si>
  <si>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</si>
  <si>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</si>
  <si>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</si>
  <si>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</si>
  <si>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</si>
  <si>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</si>
  <si>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</si>
  <si>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</si>
  <si>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</si>
  <si>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</si>
  <si>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</si>
  <si>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</si>
  <si>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</si>
  <si>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</si>
  <si>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</si>
  <si>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</si>
  <si>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</si>
  <si>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</si>
  <si>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</si>
  <si>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</si>
  <si>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</si>
  <si>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</si>
  <si>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</si>
  <si>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</si>
  <si>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</si>
  <si>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</si>
  <si>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</si>
  <si>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</si>
  <si>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</si>
  <si>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</si>
  <si>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</si>
  <si>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</si>
  <si>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</si>
  <si>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</si>
  <si>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</si>
  <si>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</si>
  <si>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</si>
  <si>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</si>
  <si>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</si>
  <si>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</si>
  <si>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</si>
  <si>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</si>
  <si>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</si>
  <si>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</si>
  <si>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</si>
  <si>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</si>
  <si>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</si>
  <si>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</si>
  <si>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</si>
  <si>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</si>
  <si>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</si>
  <si>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</si>
  <si>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</si>
  <si>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</si>
  <si>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</si>
  <si>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</si>
  <si>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</si>
  <si>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</si>
  <si>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</si>
  <si>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</si>
  <si>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</si>
  <si>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</si>
  <si>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</si>
  <si>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</si>
  <si>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</si>
  <si>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</si>
  <si>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</si>
  <si>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</si>
  <si>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</si>
  <si>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</si>
  <si>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</si>
  <si>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</si>
  <si>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</si>
  <si>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</si>
  <si>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</si>
  <si>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</si>
  <si>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</si>
  <si>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</si>
  <si>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</si>
  <si>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</si>
  <si>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</si>
  <si>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</si>
  <si>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</si>
  <si>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</si>
  <si>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</si>
  <si>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</si>
  <si>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</si>
  <si>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</si>
  <si>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</si>
  <si>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</si>
  <si>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</si>
  <si>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</si>
  <si>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</si>
  <si>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</si>
  <si>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</si>
  <si>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</si>
  <si>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</si>
  <si>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</si>
  <si>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</si>
  <si>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</si>
  <si>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</si>
  <si>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</si>
  <si>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</si>
  <si>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</si>
  <si>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</si>
  <si>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</si>
  <si>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</si>
  <si>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</si>
  <si>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</si>
  <si>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</si>
  <si>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</si>
  <si>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</si>
  <si>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</si>
  <si>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</si>
  <si>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</si>
  <si>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</si>
  <si>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</si>
  <si>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</si>
  <si>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</si>
  <si>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</si>
  <si>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</si>
  <si>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</si>
  <si>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</si>
  <si>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</si>
  <si>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</si>
  <si>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</si>
  <si>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</si>
  <si>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</si>
  <si>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</si>
  <si>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</si>
  <si>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</si>
  <si>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</si>
  <si>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</si>
  <si>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</si>
  <si>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</si>
  <si>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</si>
  <si>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</si>
  <si>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</si>
  <si>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</si>
  <si>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</si>
  <si>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</si>
  <si>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</si>
  <si>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</si>
  <si>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</si>
  <si>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</si>
  <si>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</si>
  <si>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</si>
  <si>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</si>
  <si>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</si>
  <si>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</si>
  <si>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</si>
  <si>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</si>
  <si>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</si>
  <si>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</si>
  <si>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</si>
  <si>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</si>
  <si>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</si>
  <si>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</si>
  <si>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</si>
  <si>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</si>
  <si>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</si>
  <si>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</si>
  <si>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</si>
  <si>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</si>
  <si>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</si>
  <si>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</si>
  <si>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</si>
  <si>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</si>
  <si>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</si>
  <si>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</si>
  <si>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</si>
  <si>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</si>
  <si>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</si>
  <si>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</si>
  <si>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</si>
  <si>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</si>
  <si>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</si>
  <si>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</si>
  <si>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</si>
  <si>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</si>
  <si>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</si>
  <si>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</si>
  <si>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</si>
  <si>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</si>
  <si>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</si>
  <si>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</si>
  <si>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</si>
  <si>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</si>
  <si>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</si>
  <si>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</si>
  <si>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</si>
  <si>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</si>
  <si>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</si>
  <si>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</si>
  <si>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</si>
  <si>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</si>
  <si>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</si>
  <si>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</si>
  <si>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</si>
  <si>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</si>
  <si>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</si>
  <si>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</si>
  <si>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</si>
  <si>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</si>
  <si>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</si>
  <si>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</si>
  <si>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</si>
  <si>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</si>
  <si>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</si>
  <si>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</si>
  <si>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</si>
  <si>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</si>
  <si>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</si>
  <si>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</si>
  <si>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</si>
  <si>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</si>
  <si>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</si>
  <si>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</si>
  <si>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</si>
  <si>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</si>
  <si>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</si>
  <si>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</si>
  <si>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</si>
  <si>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</si>
  <si>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</si>
  <si>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</si>
  <si>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</si>
  <si>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</si>
  <si>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</si>
  <si>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</si>
  <si>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</si>
  <si>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</si>
  <si>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</si>
  <si>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</si>
  <si>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</si>
  <si>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</si>
  <si>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</si>
  <si>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</si>
  <si>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</si>
  <si>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</si>
  <si>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</si>
  <si>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</si>
  <si>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</si>
  <si>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</si>
  <si>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</si>
  <si>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</si>
  <si>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</si>
  <si>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</si>
  <si>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</si>
  <si>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</si>
  <si>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</si>
  <si>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</si>
  <si>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</si>
  <si>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</si>
  <si>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</si>
  <si>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</si>
  <si>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</si>
  <si>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</si>
  <si>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</si>
  <si>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</si>
  <si>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</si>
  <si>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</si>
  <si>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</si>
  <si>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</si>
  <si>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</si>
  <si>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</si>
  <si>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</si>
  <si>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</si>
  <si>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</si>
  <si>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</si>
  <si>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</si>
  <si>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</si>
  <si>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</si>
  <si>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</si>
  <si>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</si>
  <si>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</si>
  <si>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</si>
  <si>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</si>
  <si>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</si>
  <si>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</si>
  <si>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</si>
  <si>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</si>
  <si>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</si>
  <si>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</si>
  <si>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</si>
  <si>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</si>
  <si>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</si>
  <si>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</si>
  <si>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</si>
  <si>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</si>
  <si>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</si>
  <si>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</si>
  <si>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</si>
  <si>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</si>
  <si>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</si>
  <si>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</si>
  <si>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</si>
  <si>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</si>
  <si>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</si>
  <si>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</si>
  <si>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</si>
  <si>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</si>
  <si>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</si>
  <si>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</si>
  <si>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</si>
  <si>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</si>
  <si>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</si>
  <si>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</si>
  <si>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</si>
  <si>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</si>
  <si>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</si>
  <si>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</si>
  <si>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</si>
  <si>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</si>
  <si>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</si>
  <si>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</si>
  <si>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</si>
  <si>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</si>
  <si>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</si>
  <si>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</si>
  <si>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</si>
  <si>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</si>
  <si>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</si>
  <si>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</si>
  <si>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</si>
  <si>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</si>
  <si>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</si>
  <si>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</si>
  <si>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</si>
  <si>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</si>
  <si>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</si>
  <si>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</si>
  <si>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</si>
  <si>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</si>
  <si>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</si>
  <si>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</si>
  <si>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</si>
  <si>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</si>
  <si>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</si>
  <si>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</si>
  <si>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</si>
  <si>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</si>
  <si>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</si>
  <si>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</si>
  <si>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</si>
  <si>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</si>
  <si>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</si>
  <si>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</si>
  <si>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</si>
  <si>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</si>
  <si>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</si>
  <si>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</si>
  <si>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</si>
  <si>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</si>
  <si>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</si>
  <si>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</si>
  <si>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</si>
  <si>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</si>
  <si>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</si>
  <si>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</si>
  <si>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</si>
  <si>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</si>
  <si>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</si>
  <si>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</si>
  <si>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</si>
  <si>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</si>
  <si>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</si>
  <si>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</si>
  <si>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</si>
  <si>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</si>
  <si>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</si>
  <si>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</si>
  <si>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</si>
  <si>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</si>
  <si>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</si>
  <si>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</si>
  <si>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</si>
  <si>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</si>
  <si>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</si>
  <si>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</si>
  <si>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</si>
  <si>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</si>
  <si>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</si>
  <si>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</si>
  <si>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</si>
  <si>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</si>
  <si>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</si>
  <si>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</si>
  <si>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</si>
  <si>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</si>
  <si>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</si>
  <si>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</si>
  <si>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</si>
  <si>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</si>
  <si>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</si>
  <si>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</si>
  <si>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</si>
  <si>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</si>
  <si>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</si>
  <si>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</si>
  <si>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</si>
  <si>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</si>
  <si>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</si>
  <si>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</si>
  <si>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</si>
  <si>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</si>
  <si>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</si>
  <si>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</si>
  <si>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</si>
  <si>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</si>
  <si>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</si>
  <si>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</si>
  <si>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</si>
  <si>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</si>
  <si>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</si>
  <si>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</si>
  <si>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</si>
  <si>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</si>
  <si>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</si>
  <si>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</si>
  <si>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</si>
  <si>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</si>
  <si>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</si>
  <si>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</si>
  <si>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</si>
  <si>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</si>
  <si>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</si>
  <si>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</si>
  <si>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</si>
  <si>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</si>
  <si>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</si>
  <si>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</si>
  <si>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</si>
  <si>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</si>
  <si>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</si>
  <si>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</si>
  <si>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</si>
  <si>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</si>
  <si>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</si>
  <si>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</si>
  <si>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</si>
  <si>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</si>
  <si>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</si>
  <si>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</si>
  <si>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</si>
  <si>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</si>
  <si>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</si>
  <si>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</si>
  <si>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</si>
  <si>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</si>
  <si>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</si>
  <si>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</si>
  <si>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</si>
  <si>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</si>
  <si>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</si>
  <si>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</si>
  <si>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</si>
  <si>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</si>
  <si>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</si>
  <si>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</si>
  <si>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</si>
  <si>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</si>
  <si>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</si>
  <si>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</si>
  <si>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</si>
  <si>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</si>
  <si>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</si>
  <si>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</si>
  <si>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</si>
  <si>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</si>
  <si>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</si>
  <si>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</si>
  <si>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</si>
  <si>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</si>
  <si>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</si>
  <si>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</si>
  <si>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</si>
  <si>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</si>
  <si>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</si>
  <si>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</si>
  <si>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</si>
  <si>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</si>
  <si>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</si>
  <si>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</si>
  <si>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</si>
  <si>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</si>
  <si>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</si>
  <si>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</si>
  <si>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</si>
  <si>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</si>
  <si>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</si>
  <si>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</si>
  <si>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</si>
  <si>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</si>
  <si>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</si>
  <si>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</si>
  <si>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</si>
  <si>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</si>
  <si>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</si>
  <si>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</si>
  <si>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</si>
  <si>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</si>
  <si>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</si>
  <si>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</si>
  <si>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</si>
  <si>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</si>
  <si>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</si>
  <si>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</si>
  <si>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</si>
  <si>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</si>
  <si>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</si>
  <si>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</si>
  <si>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</si>
  <si>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</si>
  <si>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</si>
  <si>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</si>
  <si>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</si>
  <si>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</si>
  <si>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</si>
  <si>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</si>
  <si>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</si>
  <si>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</si>
  <si>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</si>
  <si>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</si>
  <si>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</si>
  <si>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</si>
  <si>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</si>
  <si>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</si>
  <si>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</si>
  <si>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</si>
  <si>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</si>
  <si>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</si>
  <si>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</si>
  <si>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</si>
  <si>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</si>
  <si>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</si>
  <si>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</si>
  <si>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</si>
  <si>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</si>
  <si>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</si>
  <si>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</si>
  <si>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</si>
  <si>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</si>
  <si>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</si>
  <si>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</si>
  <si>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</si>
  <si>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</si>
  <si>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</si>
  <si>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</si>
  <si>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</si>
  <si>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</si>
  <si>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</si>
  <si>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</si>
  <si>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</si>
  <si>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</si>
  <si>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</si>
  <si>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</si>
  <si>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</si>
  <si>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</si>
  <si>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</si>
  <si>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</si>
  <si>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</si>
  <si>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</si>
  <si>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</si>
  <si>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</si>
  <si>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</si>
  <si>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</si>
  <si>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</si>
  <si>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</si>
  <si>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</si>
  <si>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</si>
  <si>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</si>
  <si>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</si>
  <si>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</si>
  <si>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</si>
  <si>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</si>
  <si>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</si>
  <si>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</si>
  <si>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</si>
  <si>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</si>
  <si>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</si>
  <si>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</si>
  <si>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</si>
  <si>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</si>
  <si>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</si>
  <si>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</si>
  <si>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</si>
  <si>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</si>
  <si>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</si>
  <si>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</si>
  <si>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</si>
  <si>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</si>
  <si>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</si>
  <si>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</si>
  <si>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</si>
  <si>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</si>
  <si>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</si>
  <si>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</si>
  <si>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</si>
  <si>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</si>
  <si>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</si>
  <si>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</si>
  <si>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</si>
  <si>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</si>
  <si>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</si>
  <si>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</si>
  <si>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</si>
  <si>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</si>
  <si>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</si>
  <si>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</si>
  <si>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</si>
  <si>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</si>
  <si>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</si>
  <si>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</si>
  <si>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</si>
  <si>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</si>
  <si>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</si>
  <si>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</si>
  <si>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</si>
  <si>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</si>
  <si>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</si>
  <si>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</si>
  <si>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</si>
  <si>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</si>
  <si>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</si>
  <si>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</si>
  <si>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</si>
  <si>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</si>
  <si>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</si>
  <si>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</si>
  <si>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</si>
  <si>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</si>
  <si>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</si>
  <si>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</si>
  <si>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</si>
  <si>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</si>
  <si>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</si>
  <si>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</si>
  <si>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</si>
  <si>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</si>
  <si>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</si>
  <si>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</si>
  <si>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</si>
  <si>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</si>
  <si>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</si>
  <si>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</si>
  <si>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</si>
  <si>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</si>
  <si>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</si>
  <si>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</si>
  <si>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</si>
  <si>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</si>
  <si>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</si>
  <si>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</si>
  <si>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</si>
  <si>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</si>
  <si>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</si>
  <si>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</si>
  <si>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</si>
  <si>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</si>
  <si>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</si>
  <si>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</si>
  <si>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</si>
  <si>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</si>
  <si>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</si>
  <si>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</si>
  <si>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</si>
  <si>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</si>
  <si>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</si>
  <si>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</si>
  <si>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</si>
  <si>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</si>
  <si>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</si>
  <si>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</si>
  <si>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</si>
  <si>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</si>
  <si>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</si>
  <si>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</si>
  <si>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</si>
  <si>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</si>
  <si>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</si>
  <si>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</si>
  <si>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</si>
  <si>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</si>
  <si>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</si>
  <si>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</si>
  <si>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</si>
  <si>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</si>
  <si>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</si>
  <si>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</si>
  <si>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</si>
  <si>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</si>
  <si>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</si>
  <si>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</si>
  <si>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</si>
  <si>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</si>
  <si>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</si>
  <si>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</si>
  <si>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</si>
  <si>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</si>
  <si>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</si>
  <si>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</si>
  <si>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</si>
  <si>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</si>
  <si>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</si>
  <si>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</si>
  <si>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</si>
  <si>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</si>
  <si>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</si>
  <si>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</si>
  <si>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</si>
  <si>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</si>
  <si>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</si>
  <si>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</si>
  <si>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</si>
  <si>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</si>
  <si>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</si>
  <si>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</si>
  <si>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</si>
  <si>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</si>
  <si>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</si>
  <si>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</si>
  <si>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</si>
  <si>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</si>
  <si>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</si>
  <si>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</si>
  <si>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</si>
  <si>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</si>
  <si>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</si>
  <si>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</si>
  <si>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</si>
  <si>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</si>
  <si>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</si>
  <si>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</si>
  <si>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</si>
  <si>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</si>
  <si>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</si>
  <si>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</si>
  <si>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</si>
  <si>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</si>
  <si>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</si>
  <si>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</si>
  <si>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</si>
  <si>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</si>
  <si>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</si>
  <si>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</si>
  <si>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</si>
  <si>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</si>
  <si>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</si>
  <si>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</si>
  <si>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</si>
  <si>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</si>
  <si>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</si>
  <si>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</si>
  <si>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</si>
  <si>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</si>
  <si>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</si>
  <si>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</si>
  <si>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</si>
  <si>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</si>
  <si>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</si>
  <si>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</si>
  <si>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</si>
  <si>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</si>
  <si>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</si>
  <si>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</si>
  <si>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</si>
  <si>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</si>
  <si>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</si>
  <si>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</si>
  <si>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</si>
  <si>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</si>
  <si>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</si>
  <si>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</si>
  <si>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</si>
  <si>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</si>
  <si>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</si>
  <si>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</si>
  <si>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</si>
  <si>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</si>
  <si>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</si>
  <si>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</si>
  <si>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</si>
  <si>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</si>
  <si>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</si>
  <si>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</si>
  <si>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</si>
  <si>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</si>
  <si>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</si>
  <si>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</si>
  <si>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</si>
  <si>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</si>
  <si>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</si>
  <si>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</si>
  <si>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</si>
  <si>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</si>
  <si>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</si>
  <si>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</si>
  <si>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</si>
  <si>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</si>
  <si>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</si>
  <si>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</si>
  <si>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</si>
  <si>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</si>
  <si>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</si>
  <si>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</si>
  <si>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</si>
  <si>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</si>
  <si>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</si>
  <si>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</si>
  <si>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</si>
  <si>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</si>
  <si>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</si>
  <si>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</si>
  <si>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</si>
  <si>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</si>
  <si>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</si>
  <si>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</si>
  <si>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</si>
  <si>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</si>
  <si>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</si>
  <si>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</si>
  <si>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</si>
  <si>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</si>
  <si>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</si>
  <si>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</si>
  <si>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</si>
  <si>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</si>
  <si>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</si>
  <si>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</si>
  <si>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</si>
  <si>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</si>
  <si>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</si>
  <si>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</si>
  <si>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</si>
  <si>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</si>
  <si>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</si>
  <si>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</si>
  <si>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</si>
  <si>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</si>
  <si>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</si>
  <si>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</si>
  <si>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</si>
  <si>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</si>
  <si>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</si>
  <si>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</si>
  <si>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</si>
  <si>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</si>
  <si>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</si>
  <si>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</si>
  <si>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</si>
  <si>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</si>
  <si>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</si>
  <si>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</si>
  <si>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</si>
  <si>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</si>
  <si>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</si>
  <si>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</si>
  <si>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</si>
  <si>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</si>
  <si>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</si>
  <si>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</si>
  <si>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</si>
  <si>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</si>
  <si>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</si>
  <si>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</si>
  <si>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</si>
  <si>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</si>
  <si>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</si>
  <si>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</si>
  <si>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</si>
  <si>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</si>
  <si>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</si>
  <si>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</si>
  <si>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</si>
  <si>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</si>
  <si>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</si>
  <si>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</si>
  <si>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</si>
  <si>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</si>
  <si>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</si>
  <si>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</si>
  <si>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</si>
  <si>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</si>
  <si>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</si>
  <si>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</si>
  <si>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</si>
  <si>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</si>
  <si>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</si>
  <si>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</si>
  <si>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</si>
  <si>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</si>
  <si>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</si>
  <si>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</si>
  <si>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</si>
  <si>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</si>
  <si>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</si>
  <si>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</si>
  <si>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</si>
  <si>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</si>
  <si>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</si>
  <si>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</si>
  <si>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</si>
  <si>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</si>
  <si>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</si>
  <si>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</si>
  <si>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</si>
  <si>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</si>
  <si>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</si>
  <si>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</si>
  <si>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</si>
  <si>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</si>
  <si>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</si>
  <si>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</si>
  <si>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</si>
  <si>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</si>
  <si>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</si>
  <si>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</si>
  <si>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</si>
  <si>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</si>
  <si>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</si>
  <si>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</si>
  <si>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</si>
  <si>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</si>
  <si>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</si>
  <si>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</si>
  <si>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</si>
  <si>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</si>
  <si>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</si>
  <si>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</si>
  <si>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</si>
  <si>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</si>
  <si>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</si>
  <si>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</si>
  <si>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</si>
  <si>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</si>
  <si>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</si>
  <si>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</si>
  <si>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</si>
  <si>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</si>
  <si>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</si>
  <si>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</si>
  <si>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</si>
  <si>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</si>
  <si>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</si>
  <si>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</si>
  <si>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</si>
  <si>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</si>
  <si>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</si>
  <si>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</si>
  <si>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</si>
  <si>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</si>
  <si>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</si>
  <si>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</si>
  <si>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</si>
  <si>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</si>
  <si>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</si>
  <si>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</si>
  <si>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</si>
  <si>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</si>
  <si>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</si>
  <si>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</si>
  <si>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</si>
  <si>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</si>
  <si>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</si>
  <si>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</si>
  <si>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</si>
  <si>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</si>
  <si>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</si>
  <si>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</si>
  <si>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</si>
  <si>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</si>
  <si>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</si>
  <si>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</si>
  <si>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</si>
  <si>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</si>
  <si>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</si>
  <si>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</si>
  <si>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</si>
  <si>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</si>
  <si>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</si>
  <si>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</si>
  <si>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</si>
  <si>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</si>
  <si>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</si>
  <si>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</si>
  <si>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</si>
  <si>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</si>
  <si>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</si>
  <si>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</si>
  <si>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</si>
  <si>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</si>
  <si>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</si>
  <si>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</si>
  <si>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</si>
  <si>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</si>
  <si>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</si>
  <si>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</si>
  <si>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</si>
  <si>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</si>
  <si>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</si>
  <si>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</si>
  <si>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</si>
  <si>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</si>
  <si>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</si>
  <si>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</si>
  <si>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</si>
  <si>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</si>
  <si>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</si>
  <si>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</si>
  <si>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</si>
  <si>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</si>
  <si>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</si>
  <si>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</si>
  <si>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</si>
  <si>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</si>
  <si>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</si>
  <si>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</si>
  <si>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</si>
  <si>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</si>
  <si>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</si>
  <si>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</si>
  <si>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</si>
  <si>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</si>
  <si>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</si>
  <si>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</si>
  <si>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</si>
  <si>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</si>
  <si>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</si>
  <si>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</si>
  <si>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</si>
  <si>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</si>
  <si>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</si>
  <si>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</si>
  <si>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</si>
  <si>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</si>
  <si>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</si>
  <si>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</si>
  <si>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</si>
  <si>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</si>
  <si>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</si>
  <si>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</si>
  <si>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</si>
  <si>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</si>
  <si>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</si>
  <si>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</si>
  <si>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</si>
  <si>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</si>
  <si>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</si>
  <si>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</si>
  <si>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</si>
  <si>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</si>
  <si>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</si>
  <si>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</si>
  <si>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</si>
  <si>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</si>
  <si>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</si>
  <si>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</si>
  <si>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</si>
  <si>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</si>
  <si>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</si>
  <si>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</si>
  <si>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</si>
  <si>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</si>
  <si>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</si>
  <si>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</si>
  <si>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</si>
  <si>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</si>
  <si>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</si>
  <si>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</si>
  <si>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</si>
  <si>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</si>
  <si>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</si>
  <si>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</si>
  <si>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</si>
  <si>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</si>
  <si>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</si>
  <si>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</si>
  <si>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</si>
  <si>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</si>
  <si>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</si>
  <si>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</si>
  <si>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</si>
  <si>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</si>
  <si>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</si>
  <si>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</si>
  <si>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</si>
  <si>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</si>
  <si>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</si>
  <si>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</si>
  <si>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</si>
  <si>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</si>
  <si>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</si>
  <si>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</si>
  <si>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</si>
  <si>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</si>
  <si>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</si>
  <si>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</si>
  <si>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</si>
  <si>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</si>
  <si>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</si>
  <si>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</si>
  <si>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</si>
  <si>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</si>
  <si>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</si>
  <si>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</si>
  <si>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</si>
  <si>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</si>
  <si>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</si>
  <si>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</si>
  <si>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</si>
  <si>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</si>
  <si>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</si>
  <si>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</si>
  <si>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</si>
  <si>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</si>
  <si>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</si>
  <si>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</si>
  <si>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</si>
  <si>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</si>
  <si>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</si>
  <si>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</si>
  <si>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</si>
  <si>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</si>
  <si>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</si>
  <si>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</si>
  <si>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</si>
  <si>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</si>
  <si>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</si>
  <si>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</si>
  <si>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</si>
  <si>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</si>
  <si>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</si>
  <si>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</si>
  <si>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</si>
  <si>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</si>
  <si>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</si>
  <si>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</si>
  <si>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</si>
  <si>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</si>
  <si>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</si>
  <si>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</si>
  <si>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</si>
  <si>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</si>
  <si>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</si>
  <si>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</si>
  <si>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</si>
  <si>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</si>
  <si>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</si>
  <si>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</si>
  <si>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</si>
  <si>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</si>
  <si>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</si>
  <si>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</si>
  <si>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</si>
  <si>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</si>
  <si>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</si>
  <si>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</si>
  <si>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</si>
  <si>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</si>
  <si>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</si>
  <si>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</si>
  <si>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</si>
  <si>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</si>
  <si>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</si>
  <si>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</si>
  <si>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</si>
  <si>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</si>
  <si>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</si>
  <si>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</si>
  <si>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</si>
  <si>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</si>
  <si>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</si>
  <si>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</si>
  <si>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</si>
  <si>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</si>
  <si>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</si>
  <si>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</si>
  <si>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</si>
  <si>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</si>
  <si>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</si>
  <si>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</si>
  <si>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</si>
  <si>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</si>
  <si>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</si>
  <si>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</si>
  <si>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</si>
  <si>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</si>
  <si>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</si>
  <si>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</si>
  <si>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</si>
  <si>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</si>
  <si>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</si>
  <si>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</si>
  <si>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</si>
  <si>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</si>
  <si>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</si>
  <si>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</si>
  <si>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</si>
  <si>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</si>
  <si>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</si>
  <si>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</si>
  <si>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</si>
  <si>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</si>
  <si>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</si>
  <si>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</si>
  <si>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</si>
  <si>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</si>
  <si>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</si>
  <si>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</si>
  <si>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</si>
  <si>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</si>
  <si>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</si>
  <si>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</si>
  <si>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</si>
  <si>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</si>
  <si>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</si>
  <si>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</si>
  <si>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</si>
  <si>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</si>
  <si>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</si>
  <si>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</si>
  <si>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</si>
  <si>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</si>
  <si>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</si>
  <si>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</si>
  <si>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</si>
  <si>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</si>
  <si>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</si>
  <si>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</si>
  <si>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</si>
  <si>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</si>
  <si>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</si>
  <si>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</si>
  <si>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</si>
  <si>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</si>
  <si>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</si>
  <si>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</si>
  <si>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</si>
  <si>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</si>
  <si>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</si>
  <si>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</si>
  <si>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</si>
  <si>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</si>
  <si>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</si>
  <si>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</si>
  <si>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</si>
  <si>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</si>
  <si>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</si>
  <si>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</si>
  <si>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</si>
  <si>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</si>
  <si>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</si>
  <si>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</si>
  <si>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</si>
  <si>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</si>
  <si>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</si>
  <si>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</si>
  <si>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</si>
  <si>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</si>
  <si>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</si>
  <si>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</si>
  <si>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</si>
  <si>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</si>
  <si>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</si>
  <si>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</si>
  <si>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</si>
  <si>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</si>
  <si>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</si>
  <si>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</si>
  <si>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</si>
  <si>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</si>
  <si>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</si>
  <si>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</si>
  <si>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</si>
  <si>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</si>
  <si>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</si>
  <si>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</si>
  <si>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</si>
  <si>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</si>
  <si>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</si>
  <si>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</si>
  <si>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</si>
  <si>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</si>
  <si>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</si>
  <si>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</si>
  <si>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</si>
  <si>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</si>
  <si>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</si>
  <si>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</si>
  <si>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</si>
  <si>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</si>
  <si>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</si>
  <si>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</si>
  <si>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</si>
  <si>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</si>
  <si>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</si>
  <si>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</si>
  <si>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</si>
  <si>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</si>
  <si>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</si>
  <si>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</si>
  <si>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</si>
  <si>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</si>
  <si>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</si>
  <si>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</si>
  <si>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</si>
  <si>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</si>
  <si>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</si>
  <si>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</si>
  <si>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</si>
  <si>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</si>
  <si>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</si>
  <si>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</si>
  <si>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</si>
  <si>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</si>
  <si>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</si>
  <si>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</si>
  <si>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</si>
  <si>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</si>
  <si>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</si>
  <si>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</si>
  <si>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</si>
  <si>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</si>
  <si>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</si>
  <si>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</si>
  <si>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</si>
  <si>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</si>
  <si>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</si>
  <si>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</si>
  <si>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</si>
  <si>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</si>
  <si>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</si>
  <si>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</si>
  <si>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</si>
  <si>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</si>
  <si>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</si>
  <si>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</si>
  <si>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</si>
  <si>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</si>
  <si>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</si>
  <si>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</si>
  <si>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</si>
  <si>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</si>
  <si>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</si>
  <si>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</si>
  <si>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</si>
  <si>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</si>
  <si>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</si>
  <si>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</si>
  <si>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</si>
  <si>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</si>
  <si>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</si>
  <si>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</si>
  <si>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</si>
  <si>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</si>
  <si>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</si>
  <si>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</si>
  <si>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</si>
  <si>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</si>
  <si>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</si>
  <si>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</si>
  <si>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</si>
  <si>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</si>
  <si>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</si>
  <si>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</si>
  <si>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</si>
  <si>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</si>
  <si>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</si>
  <si>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</si>
  <si>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</si>
  <si>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</si>
  <si>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</si>
  <si>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</si>
  <si>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</si>
  <si>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</si>
  <si>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</si>
  <si>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</si>
  <si>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</si>
  <si>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</si>
  <si>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</si>
  <si>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</si>
  <si>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</si>
  <si>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</si>
  <si>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</si>
  <si>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</si>
  <si>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</si>
  <si>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</si>
  <si>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</si>
  <si>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</si>
  <si>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</si>
  <si>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</si>
  <si>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</si>
  <si>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</si>
  <si>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</si>
  <si>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</si>
  <si>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</si>
  <si>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</si>
  <si>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</si>
  <si>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</si>
  <si>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</si>
  <si>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</si>
  <si>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</si>
  <si>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</si>
  <si>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</si>
  <si>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</si>
  <si>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</si>
  <si>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</si>
  <si>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</si>
  <si>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</si>
  <si>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</si>
  <si>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</si>
  <si>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</si>
  <si>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</si>
  <si>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</si>
  <si>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</si>
  <si>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</si>
  <si>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</si>
  <si>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</si>
  <si>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</si>
  <si>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</si>
  <si>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</si>
  <si>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</si>
  <si>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</si>
  <si>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</si>
  <si>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</si>
  <si>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</si>
  <si>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</si>
  <si>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</si>
  <si>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</si>
  <si>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</si>
  <si>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</si>
  <si>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</si>
  <si>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</si>
  <si>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</si>
  <si>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</si>
  <si>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</si>
  <si>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</si>
  <si>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</si>
  <si>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</si>
  <si>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</si>
  <si>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</si>
  <si>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</si>
  <si>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</si>
  <si>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</si>
  <si>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</si>
  <si>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</si>
  <si>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</si>
  <si>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</si>
  <si>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</si>
  <si>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</si>
  <si>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</si>
  <si>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</si>
  <si>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</si>
  <si>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</si>
  <si>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</si>
  <si>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</si>
  <si>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</si>
  <si>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</si>
  <si>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</si>
  <si>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</si>
  <si>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</si>
  <si>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</si>
  <si>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</si>
  <si>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</si>
  <si>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</si>
  <si>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</si>
  <si>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</si>
  <si>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</si>
  <si>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</si>
  <si>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</si>
  <si>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</si>
  <si>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</si>
  <si>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</si>
  <si>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</si>
  <si>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</si>
  <si>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</si>
  <si>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</si>
  <si>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</si>
  <si>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</si>
  <si>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</si>
  <si>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</si>
  <si>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</si>
  <si>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</si>
  <si>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</si>
  <si>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</si>
  <si>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</si>
  <si>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</si>
  <si>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</si>
  <si>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</si>
  <si>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</si>
  <si>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</si>
  <si>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</si>
  <si>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</si>
  <si>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</si>
  <si>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</si>
  <si>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</si>
  <si>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</si>
  <si>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</si>
  <si>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</si>
  <si>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</si>
  <si>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</si>
  <si>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</si>
  <si>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</si>
  <si>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</si>
  <si>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</si>
  <si>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</si>
  <si>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</si>
  <si>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</si>
  <si>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</si>
  <si>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</si>
  <si>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</si>
  <si>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</si>
  <si>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</si>
  <si>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</si>
  <si>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</si>
  <si>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</si>
  <si>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</si>
  <si>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</si>
  <si>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</si>
  <si>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</si>
  <si>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</si>
  <si>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</si>
  <si>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</si>
  <si>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</si>
  <si>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</si>
  <si>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</si>
  <si>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</si>
  <si>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</si>
  <si>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</si>
  <si>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</si>
  <si>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</si>
  <si>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</si>
  <si>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</si>
  <si>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</si>
  <si>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</si>
  <si>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</si>
  <si>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</si>
  <si>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</si>
  <si>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</si>
  <si>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</si>
  <si>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</si>
  <si>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</si>
  <si>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</si>
  <si>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</si>
  <si>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</si>
  <si>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</si>
  <si>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</si>
  <si>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</si>
  <si>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</si>
  <si>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</si>
  <si>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</si>
  <si>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</si>
  <si>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</si>
  <si>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</si>
  <si>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</si>
  <si>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</si>
  <si>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</si>
  <si>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</si>
  <si>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</si>
  <si>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</si>
  <si>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</si>
  <si>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</si>
  <si>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</si>
  <si>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</si>
  <si>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</si>
  <si>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</si>
  <si>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</si>
  <si>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</si>
  <si>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</si>
  <si>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</si>
  <si>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</si>
  <si>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</si>
  <si>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</si>
  <si>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</si>
  <si>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</si>
  <si>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</si>
  <si>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</si>
  <si>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</si>
  <si>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</si>
  <si>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</si>
  <si>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</si>
  <si>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</si>
  <si>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</si>
  <si>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</si>
  <si>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</si>
  <si>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</si>
  <si>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</si>
  <si>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</si>
  <si>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</si>
  <si>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</si>
  <si>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</si>
  <si>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</si>
  <si>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</si>
  <si>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</si>
  <si>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</si>
  <si>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</si>
  <si>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</si>
  <si>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</si>
  <si>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</si>
  <si>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</si>
  <si>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</si>
  <si>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</si>
  <si>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</si>
  <si>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</si>
  <si>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</si>
  <si>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</si>
  <si>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</si>
  <si>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</si>
  <si>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</si>
  <si>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</si>
  <si>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</si>
  <si>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</si>
  <si>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</si>
  <si>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</si>
  <si>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</si>
  <si>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</si>
  <si>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</si>
  <si>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</si>
  <si>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</si>
  <si>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</si>
  <si>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</si>
  <si>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</si>
  <si>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</si>
  <si>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</si>
  <si>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</si>
  <si>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</si>
  <si>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</si>
  <si>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</si>
  <si>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</si>
  <si>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</si>
  <si>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</si>
  <si>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</si>
  <si>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</si>
  <si>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</si>
  <si>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</si>
  <si>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</si>
  <si>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</si>
  <si>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</si>
  <si>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</si>
  <si>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</si>
  <si>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</si>
  <si>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</si>
  <si>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</si>
  <si>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</si>
  <si>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</si>
  <si>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</si>
  <si>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</si>
  <si>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</si>
  <si>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</si>
  <si>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</si>
  <si>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</si>
  <si>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</si>
  <si>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</si>
  <si>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</si>
  <si>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</si>
  <si>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</si>
  <si>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</si>
  <si>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</si>
  <si>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</si>
  <si>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</si>
  <si>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</si>
  <si>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</si>
  <si>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</si>
  <si>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</si>
  <si>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</si>
  <si>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</si>
  <si>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</si>
  <si>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</si>
  <si>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</si>
  <si>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</si>
  <si>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</si>
  <si>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</si>
  <si>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</si>
  <si>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</si>
  <si>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</si>
  <si>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</si>
  <si>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</si>
  <si>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</si>
  <si>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</si>
  <si>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</si>
  <si>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</si>
  <si>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</si>
  <si>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</si>
  <si>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</si>
  <si>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</si>
  <si>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</si>
  <si>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</si>
  <si>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</si>
  <si>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</si>
  <si>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</si>
  <si>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</si>
  <si>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</si>
  <si>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</si>
  <si>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</si>
  <si>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</si>
  <si>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</si>
  <si>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</si>
  <si>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</si>
  <si>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</si>
  <si>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</si>
  <si>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</si>
  <si>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</si>
  <si>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</si>
  <si>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</si>
  <si>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</si>
  <si>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</si>
  <si>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</si>
  <si>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</si>
  <si>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</si>
  <si>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</si>
  <si>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</si>
  <si>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</si>
  <si>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</si>
  <si>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</si>
  <si>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</si>
  <si>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</si>
  <si>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</si>
  <si>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</si>
  <si>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</si>
  <si>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</si>
  <si>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</si>
  <si>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</si>
  <si>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</si>
  <si>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</si>
  <si>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</si>
  <si>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</si>
  <si>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</si>
  <si>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</si>
  <si>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</si>
  <si>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</si>
  <si>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</si>
  <si>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</si>
  <si>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</si>
  <si>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</si>
  <si>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</si>
  <si>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</si>
  <si>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</si>
  <si>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</si>
  <si>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</si>
  <si>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</si>
  <si>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</si>
  <si>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</si>
  <si>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</si>
  <si>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</si>
  <si>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</si>
  <si>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</si>
  <si>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</si>
  <si>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</si>
  <si>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</si>
  <si>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</si>
  <si>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</si>
  <si>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</si>
  <si>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</si>
  <si>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</si>
  <si>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</si>
  <si>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</si>
  <si>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</si>
  <si>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</si>
  <si>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</si>
  <si>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</si>
  <si>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</si>
  <si>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</si>
  <si>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</si>
  <si>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</si>
  <si>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</si>
  <si>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</si>
  <si>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</si>
  <si>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</si>
  <si>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</si>
  <si>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</si>
  <si>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</si>
  <si>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</si>
  <si>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</si>
  <si>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</si>
  <si>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</si>
  <si>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</si>
  <si>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</si>
  <si>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</si>
  <si>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</si>
  <si>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</si>
  <si>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</si>
  <si>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</si>
  <si>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</si>
  <si>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</si>
  <si>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</si>
  <si>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</si>
  <si>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</si>
  <si>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</si>
  <si>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</si>
  <si>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</si>
  <si>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</si>
  <si>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</si>
  <si>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</si>
  <si>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</si>
  <si>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</si>
  <si>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</si>
  <si>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</si>
  <si>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</si>
  <si>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</si>
  <si>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</si>
  <si>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</si>
  <si>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</si>
  <si>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</si>
  <si>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</si>
  <si>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</si>
  <si>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</si>
  <si>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</si>
  <si>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</si>
  <si>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</si>
  <si>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</si>
  <si>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</si>
  <si>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</si>
  <si>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</si>
  <si>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</si>
  <si>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</si>
  <si>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</si>
  <si>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</si>
  <si>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</si>
  <si>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</si>
  <si>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</si>
  <si>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</si>
  <si>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</si>
  <si>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</si>
  <si>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</si>
  <si>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</si>
  <si>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</si>
  <si>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</si>
  <si>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</si>
  <si>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</si>
  <si>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</si>
  <si>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</si>
  <si>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</si>
  <si>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</si>
  <si>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</si>
  <si>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</si>
  <si>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</si>
  <si>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</si>
  <si>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</si>
  <si>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</si>
  <si>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</si>
  <si>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</si>
  <si>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</si>
  <si>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</si>
  <si>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</si>
  <si>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</si>
  <si>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</si>
  <si>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</si>
  <si>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</si>
  <si>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</si>
  <si>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</si>
  <si>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</si>
  <si>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</si>
  <si>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</si>
  <si>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</si>
  <si>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</si>
  <si>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</si>
  <si>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</si>
  <si>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</si>
  <si>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</si>
  <si>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</si>
  <si>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</si>
  <si>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</si>
  <si>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</si>
  <si>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</si>
  <si>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</si>
  <si>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</si>
  <si>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</si>
  <si>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</si>
  <si>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</si>
  <si>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</si>
  <si>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</si>
  <si>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</si>
  <si>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</si>
  <si>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</si>
  <si>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</si>
  <si>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</si>
  <si>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</si>
  <si>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</si>
  <si>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</si>
  <si>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</si>
  <si>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</si>
  <si>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</si>
  <si>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</si>
  <si>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</si>
  <si>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</si>
  <si>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</si>
  <si>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</si>
  <si>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</si>
  <si>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</si>
  <si>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</si>
  <si>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</si>
  <si>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</si>
  <si>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</si>
  <si>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</si>
  <si>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</si>
  <si>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</si>
  <si>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</si>
  <si>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</si>
  <si>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</si>
  <si>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</si>
  <si>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</si>
  <si>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</si>
  <si>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</si>
  <si>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</si>
  <si>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</si>
  <si>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</si>
  <si>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</si>
  <si>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</si>
  <si>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</si>
  <si>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</si>
  <si>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</si>
  <si>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</si>
  <si>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</si>
  <si>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</si>
  <si>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</si>
  <si>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</si>
  <si>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</si>
  <si>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</si>
  <si>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</si>
  <si>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</si>
  <si>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</si>
  <si>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</si>
  <si>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</si>
  <si>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</si>
  <si>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</si>
  <si>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</si>
  <si>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</si>
  <si>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</si>
  <si>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</si>
  <si>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</si>
  <si>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</si>
  <si>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</si>
  <si>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</si>
  <si>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</si>
  <si>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</si>
  <si>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</si>
  <si>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</si>
  <si>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</si>
  <si>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</si>
  <si>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</si>
  <si>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</si>
  <si>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</si>
  <si>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</si>
  <si>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</si>
  <si>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</si>
  <si>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</si>
  <si>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</si>
  <si>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</si>
  <si>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</si>
  <si>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</si>
  <si>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</si>
  <si>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</si>
  <si>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</si>
  <si>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</si>
  <si>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</si>
  <si>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</si>
  <si>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</si>
  <si>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</si>
  <si>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</si>
  <si>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</si>
  <si>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</si>
  <si>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</si>
  <si>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</si>
  <si>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</si>
  <si>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</si>
  <si>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</si>
  <si>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</si>
  <si>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</si>
  <si>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</si>
  <si>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</si>
  <si>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</si>
  <si>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</si>
  <si>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</si>
  <si>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</si>
  <si>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</si>
  <si>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</si>
  <si>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</si>
  <si>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</si>
  <si>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</si>
  <si>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</si>
  <si>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</si>
  <si>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</si>
  <si>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</si>
  <si>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</si>
  <si>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</si>
  <si>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</si>
  <si>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</si>
  <si>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</si>
  <si>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</si>
  <si>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</si>
  <si>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</si>
  <si>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</si>
  <si>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</si>
  <si>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</si>
  <si>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</si>
  <si>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</si>
  <si>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</si>
  <si>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</si>
  <si>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</si>
  <si>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</si>
  <si>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</si>
  <si>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</si>
  <si>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</si>
  <si>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</si>
  <si>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</si>
  <si>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</si>
  <si>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</si>
  <si>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</si>
  <si>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</si>
  <si>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</si>
  <si>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</si>
  <si>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</si>
  <si>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</si>
  <si>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</si>
  <si>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</si>
  <si>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</si>
  <si>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</si>
  <si>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</si>
  <si>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</si>
  <si>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</si>
  <si>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</si>
  <si>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</si>
  <si>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</si>
  <si>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</si>
  <si>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</si>
  <si>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</si>
  <si>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</si>
  <si>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</si>
  <si>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</si>
  <si>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</si>
  <si>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</si>
  <si>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</si>
  <si>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</si>
  <si>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</si>
  <si>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</si>
  <si>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</si>
  <si>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</si>
  <si>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</si>
  <si>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</si>
  <si>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</si>
  <si>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</si>
  <si>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</si>
  <si>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</si>
  <si>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</si>
  <si>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</si>
  <si>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</si>
  <si>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</si>
  <si>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</si>
  <si>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</si>
  <si>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</si>
  <si>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</si>
  <si>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</si>
  <si>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</si>
  <si>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</si>
  <si>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</si>
  <si>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</si>
  <si>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</si>
  <si>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</si>
  <si>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</si>
  <si>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</si>
  <si>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</si>
  <si>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</si>
  <si>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</si>
  <si>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</si>
  <si>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</si>
  <si>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</si>
  <si>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</si>
  <si>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</si>
  <si>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</si>
  <si>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</si>
  <si>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</si>
  <si>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</si>
  <si>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</si>
  <si>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</si>
  <si>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</si>
  <si>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</si>
  <si>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</si>
  <si>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</si>
  <si>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</si>
  <si>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</si>
  <si>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</si>
  <si>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</si>
  <si>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</si>
  <si>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</si>
  <si>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</si>
  <si>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</si>
  <si>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</si>
  <si>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</si>
  <si>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</si>
  <si>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</si>
  <si>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</si>
  <si>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</si>
  <si>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</si>
  <si>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</si>
  <si>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</si>
  <si>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</si>
  <si>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</si>
  <si>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</si>
  <si>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</si>
  <si>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</si>
  <si>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</si>
  <si>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</si>
  <si>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</si>
  <si>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</si>
  <si>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</si>
  <si>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</si>
  <si>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</si>
  <si>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</si>
  <si>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</si>
  <si>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</si>
  <si>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</si>
  <si>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</si>
  <si>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</si>
  <si>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</si>
  <si>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</si>
  <si>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</si>
  <si>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</si>
  <si>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</si>
  <si>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</si>
  <si>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</si>
  <si>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</si>
  <si>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</si>
  <si>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</si>
  <si>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</si>
  <si>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</si>
  <si>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</si>
  <si>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</si>
  <si>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</si>
  <si>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</si>
  <si>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</si>
  <si>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</si>
  <si>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</si>
  <si>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</si>
  <si>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</si>
  <si>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</si>
  <si>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</si>
  <si>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</si>
  <si>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</si>
  <si>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</si>
  <si>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</si>
  <si>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</si>
  <si>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</si>
  <si>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</si>
  <si>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</si>
  <si>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</si>
  <si>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</si>
  <si>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</si>
  <si>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</si>
  <si>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</si>
  <si>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</si>
  <si>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</si>
  <si>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</si>
  <si>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</si>
  <si>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</si>
  <si>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</si>
  <si>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</si>
  <si>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</si>
  <si>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</si>
  <si>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</si>
  <si>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</si>
  <si>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</si>
  <si>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</si>
  <si>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</si>
  <si>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</si>
  <si>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</si>
  <si>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</si>
  <si>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</si>
  <si>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</si>
  <si>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</si>
  <si>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</si>
  <si>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</si>
  <si>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</si>
  <si>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</si>
  <si>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</si>
  <si>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</si>
  <si>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</si>
  <si>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</si>
  <si>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</si>
  <si>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</si>
  <si>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</si>
  <si>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</si>
  <si>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</si>
  <si>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</si>
  <si>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</si>
  <si>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</si>
  <si>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</si>
  <si>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</si>
  <si>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</si>
  <si>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</si>
  <si>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</si>
  <si>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</si>
  <si>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</si>
  <si>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</si>
  <si>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</si>
  <si>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</si>
  <si>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</si>
  <si>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</si>
  <si>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</si>
  <si>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</si>
  <si>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</si>
  <si>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</si>
  <si>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</si>
  <si>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</si>
  <si>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</si>
  <si>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</si>
  <si>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</si>
  <si>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</si>
  <si>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</si>
  <si>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</si>
  <si>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</si>
  <si>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</si>
  <si>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</si>
  <si>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</si>
  <si>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</si>
  <si>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</si>
  <si>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</si>
  <si>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</si>
  <si>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</si>
  <si>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</si>
  <si>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</si>
  <si>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</si>
  <si>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</si>
  <si>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</si>
  <si>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</si>
  <si>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</si>
  <si>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</si>
  <si>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</si>
  <si>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</si>
  <si>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</si>
  <si>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</si>
  <si>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</si>
  <si>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</si>
  <si>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</si>
  <si>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</si>
  <si>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</si>
  <si>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</si>
  <si>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</si>
  <si>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</si>
  <si>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</si>
  <si>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</si>
  <si>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</si>
  <si>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</si>
  <si>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</si>
  <si>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</si>
  <si>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</si>
  <si>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</si>
  <si>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</si>
  <si>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</si>
  <si>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</si>
  <si>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</si>
  <si>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</si>
  <si>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</si>
  <si>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</si>
  <si>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</si>
  <si>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</si>
  <si>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</si>
  <si>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</si>
  <si>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</si>
  <si>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</si>
  <si>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</si>
  <si>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</si>
  <si>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</si>
  <si>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</si>
  <si>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</si>
  <si>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</si>
  <si>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</si>
  <si>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</si>
  <si>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</si>
  <si>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</si>
  <si>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</si>
  <si>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</si>
  <si>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</si>
  <si>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</si>
  <si>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</si>
  <si>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</si>
  <si>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</si>
  <si>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</si>
  <si>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</si>
  <si>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</si>
  <si>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</si>
  <si>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</si>
  <si>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</si>
  <si>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</si>
  <si>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</si>
  <si>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</si>
  <si>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</si>
  <si>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</si>
  <si>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</si>
  <si>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</si>
  <si>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</si>
  <si>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</si>
  <si>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</si>
  <si>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</si>
  <si>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</si>
  <si>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</si>
  <si>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</si>
  <si>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</si>
  <si>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</si>
  <si>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</si>
  <si>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</si>
  <si>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</si>
  <si>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</si>
  <si>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</si>
  <si>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</si>
  <si>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</si>
  <si>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</si>
  <si>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</si>
  <si>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</si>
  <si>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</si>
  <si>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</si>
  <si>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</si>
  <si>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</si>
  <si>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</si>
  <si>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</si>
  <si>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</si>
  <si>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</si>
  <si>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</si>
  <si>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</si>
  <si>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</si>
  <si>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</si>
  <si>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</si>
  <si>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</si>
  <si>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</si>
  <si>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</si>
  <si>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</si>
  <si>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</si>
  <si>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</si>
  <si>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</si>
  <si>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</si>
  <si>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</si>
  <si>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</si>
  <si>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</si>
  <si>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</si>
  <si>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</si>
  <si>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</si>
  <si>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</si>
  <si>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</si>
  <si>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</si>
  <si>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</si>
  <si>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</si>
  <si>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</si>
  <si>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</si>
  <si>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</si>
  <si>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</si>
  <si>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</si>
  <si>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</si>
  <si>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</si>
  <si>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</si>
  <si>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</si>
  <si>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</si>
  <si>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</si>
  <si>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</si>
  <si>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</si>
  <si>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</si>
  <si>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</si>
  <si>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</si>
  <si>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</si>
  <si>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</si>
  <si>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</si>
  <si>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</si>
  <si>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</si>
  <si>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</si>
  <si>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</si>
  <si>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</si>
  <si>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</si>
  <si>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</si>
  <si>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</si>
  <si>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</si>
  <si>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</si>
  <si>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</si>
  <si>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</si>
  <si>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</si>
  <si>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</si>
  <si>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</si>
  <si>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</si>
  <si>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</si>
  <si>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</si>
  <si>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</si>
  <si>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</si>
  <si>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</si>
  <si>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</si>
  <si>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</si>
  <si>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</si>
  <si>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</si>
  <si>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</si>
  <si>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</si>
  <si>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</si>
  <si>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</si>
  <si>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</si>
  <si>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</si>
  <si>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</si>
  <si>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</si>
  <si>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</si>
  <si>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</si>
  <si>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</si>
  <si>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</si>
  <si>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</si>
  <si>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</si>
  <si>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</si>
  <si>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</si>
  <si>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</si>
  <si>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</si>
  <si>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</si>
  <si>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</si>
  <si>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</si>
  <si>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</si>
  <si>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</si>
  <si>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</si>
  <si>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</si>
  <si>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</si>
  <si>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</si>
  <si>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</si>
  <si>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</si>
  <si>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</si>
  <si>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</si>
  <si>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</si>
  <si>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</si>
  <si>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</si>
  <si>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</si>
  <si>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</si>
  <si>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</si>
  <si>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</si>
  <si>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</si>
  <si>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</si>
  <si>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</si>
  <si>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</si>
  <si>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</si>
  <si>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</si>
  <si>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</si>
  <si>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</si>
  <si>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</si>
  <si>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</si>
  <si>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</si>
  <si>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</si>
  <si>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</si>
  <si>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</si>
  <si>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</si>
  <si>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</si>
  <si>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</si>
  <si>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</si>
  <si>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</si>
  <si>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</si>
  <si>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</si>
  <si>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</si>
  <si>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</si>
  <si>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</si>
  <si>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</si>
  <si>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</si>
  <si>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</si>
  <si>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</si>
  <si>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</si>
  <si>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</si>
  <si>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</si>
  <si>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</si>
  <si>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</si>
  <si>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</si>
  <si>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</si>
  <si>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</si>
  <si>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</si>
  <si>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</si>
  <si>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</si>
  <si>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</si>
  <si>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</si>
  <si>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</si>
  <si>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</si>
  <si>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</si>
  <si>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</si>
  <si>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</si>
  <si>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</si>
  <si>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</si>
  <si>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</si>
  <si>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</si>
  <si>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</si>
  <si>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</si>
  <si>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</si>
  <si>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</si>
  <si>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</si>
  <si>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</si>
  <si>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</si>
  <si>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</si>
  <si>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</si>
  <si>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</si>
  <si>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</si>
  <si>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</si>
  <si>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</si>
  <si>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</si>
  <si>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</si>
  <si>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</si>
  <si>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</si>
  <si>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</si>
  <si>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</si>
  <si>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</si>
  <si>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</si>
  <si>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</si>
  <si>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</si>
  <si>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</si>
  <si>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</si>
  <si>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</si>
  <si>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</si>
  <si>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</si>
  <si>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</si>
  <si>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</si>
  <si>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</si>
  <si>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</si>
  <si>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</si>
  <si>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</si>
  <si>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</si>
  <si>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</si>
  <si>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</si>
  <si>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</si>
  <si>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</si>
  <si>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</si>
  <si>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</si>
  <si>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</si>
  <si>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</si>
  <si>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</si>
  <si>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</si>
  <si>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</si>
  <si>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</si>
  <si>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</si>
  <si>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</si>
  <si>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</si>
  <si>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</si>
  <si>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</si>
  <si>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</si>
  <si>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</si>
  <si>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</si>
  <si>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</si>
  <si>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</si>
  <si>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</si>
  <si>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</si>
  <si>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</si>
  <si>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</si>
  <si>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</si>
  <si>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</si>
  <si>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</si>
  <si>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</si>
  <si>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</si>
  <si>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</si>
  <si>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</si>
  <si>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</si>
  <si>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</si>
  <si>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</si>
  <si>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</si>
  <si>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</si>
  <si>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</si>
  <si>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</si>
  <si>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</si>
  <si>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</si>
  <si>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</si>
  <si>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</si>
  <si>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</si>
  <si>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</si>
  <si>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</si>
  <si>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</si>
  <si>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</si>
  <si>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</si>
  <si>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</si>
  <si>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</si>
  <si>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</si>
  <si>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</si>
  <si>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</si>
  <si>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</si>
  <si>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</si>
  <si>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</si>
  <si>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</si>
  <si>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</si>
  <si>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</si>
  <si>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</si>
  <si>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</si>
  <si>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</si>
  <si>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</si>
  <si>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</si>
  <si>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</si>
  <si>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</si>
  <si>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</si>
  <si>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</si>
  <si>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</si>
  <si>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</si>
  <si>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</si>
  <si>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</si>
  <si>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</si>
  <si>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</si>
  <si>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</si>
  <si>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</si>
  <si>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</si>
  <si>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</si>
  <si>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</si>
  <si>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</si>
  <si>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</si>
  <si>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</si>
  <si>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</si>
  <si>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</si>
  <si>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</si>
  <si>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</si>
  <si>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</si>
  <si>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</si>
  <si>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</si>
  <si>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</si>
  <si>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</si>
  <si>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</si>
  <si>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</si>
  <si>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</si>
  <si>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</si>
  <si>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</si>
  <si>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</si>
  <si>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</si>
  <si>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</si>
  <si>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</si>
  <si>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</si>
  <si>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</si>
  <si>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</si>
  <si>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</si>
  <si>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</si>
  <si>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</si>
  <si>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</si>
  <si>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</si>
  <si>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</si>
  <si>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</si>
  <si>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</si>
  <si>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</si>
  <si>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</si>
  <si>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</si>
  <si>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</si>
  <si>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</si>
  <si>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</si>
  <si>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</si>
  <si>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</si>
  <si>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</si>
  <si>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</si>
  <si>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</si>
  <si>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</si>
  <si>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</si>
  <si>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</si>
  <si>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</si>
  <si>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</si>
  <si>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</si>
  <si>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</si>
  <si>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</si>
  <si>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</si>
  <si>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</si>
  <si>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</si>
  <si>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</si>
  <si>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</si>
  <si>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</si>
  <si>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</si>
  <si>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</si>
  <si>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</si>
  <si>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</si>
  <si>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</si>
  <si>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</si>
  <si>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</si>
  <si>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</si>
  <si>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</si>
  <si>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</si>
  <si>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</si>
  <si>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</si>
  <si>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</si>
  <si>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</si>
  <si>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</si>
  <si>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</si>
  <si>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</si>
  <si>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</si>
  <si>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</si>
  <si>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</si>
  <si>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</si>
  <si>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</si>
  <si>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</si>
  <si>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</si>
  <si>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</si>
  <si>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</si>
  <si>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</si>
  <si>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</si>
  <si>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</si>
  <si>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</si>
  <si>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</si>
  <si>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</si>
  <si>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</si>
  <si>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</si>
  <si>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</si>
  <si>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</si>
  <si>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</si>
  <si>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</si>
  <si>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</si>
  <si>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</si>
  <si>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</si>
  <si>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</si>
  <si>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</si>
  <si>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</si>
  <si>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</si>
  <si>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</si>
  <si>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</si>
  <si>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</si>
  <si>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</si>
  <si>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</si>
  <si>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</si>
  <si>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</si>
  <si>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</si>
  <si>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</si>
  <si>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</si>
  <si>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</si>
  <si>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</si>
  <si>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</si>
  <si>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</si>
  <si>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</si>
  <si>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</si>
  <si>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</si>
  <si>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</si>
  <si>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</si>
  <si>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</si>
  <si>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</si>
  <si>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</si>
  <si>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</si>
  <si>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</si>
  <si>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</si>
  <si>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</si>
  <si>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</si>
  <si>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</si>
  <si>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</si>
  <si>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</si>
  <si>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</si>
  <si>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</si>
  <si>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</si>
  <si>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</si>
  <si>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</si>
  <si>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</si>
  <si>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</si>
  <si>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</si>
  <si>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</si>
  <si>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</si>
  <si>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</si>
  <si>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</si>
  <si>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</si>
  <si>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</si>
  <si>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</si>
  <si>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</si>
  <si>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</si>
  <si>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</si>
  <si>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</si>
  <si>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</si>
  <si>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</si>
  <si>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</si>
  <si>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</si>
  <si>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</si>
  <si>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</si>
  <si>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</si>
  <si>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</si>
  <si>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</si>
  <si>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</si>
  <si>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</si>
  <si>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</si>
  <si>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</si>
  <si>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</si>
  <si>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</si>
  <si>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</si>
  <si>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</si>
  <si>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</si>
  <si>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</si>
  <si>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</si>
  <si>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</si>
  <si>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</si>
  <si>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</si>
  <si>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</si>
  <si>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</si>
  <si>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</si>
  <si>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</si>
  <si>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</si>
  <si>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</si>
  <si>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</si>
  <si>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</si>
  <si>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</si>
  <si>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</si>
  <si>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</si>
  <si>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</si>
  <si>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</si>
  <si>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</si>
  <si>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</si>
  <si>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</si>
  <si>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</si>
  <si>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</si>
  <si>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</si>
  <si>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</si>
  <si>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</si>
  <si>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</si>
  <si>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</si>
  <si>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</si>
  <si>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</si>
  <si>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</si>
  <si>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</si>
  <si>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</si>
  <si>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</si>
  <si>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</si>
  <si>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</si>
  <si>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</si>
  <si>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</si>
  <si>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</si>
  <si>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</si>
  <si>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</si>
  <si>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</si>
  <si>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</si>
  <si>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</si>
  <si>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</si>
  <si>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</si>
  <si>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</si>
  <si>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</si>
  <si>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</si>
  <si>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</si>
  <si>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</si>
  <si>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</si>
  <si>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</si>
  <si>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</si>
  <si>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</si>
  <si>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</si>
  <si>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</si>
  <si>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</si>
  <si>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</si>
  <si>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</si>
  <si>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</si>
  <si>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</si>
  <si>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</si>
  <si>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</si>
  <si>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</si>
  <si>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</si>
  <si>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</si>
  <si>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</si>
  <si>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</si>
  <si>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</si>
  <si>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</si>
  <si>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</si>
  <si>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</si>
  <si>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</si>
  <si>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</si>
  <si>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</si>
  <si>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</si>
  <si>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</si>
  <si>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</si>
  <si>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</si>
  <si>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</si>
  <si>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</si>
  <si>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</si>
  <si>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</si>
  <si>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</si>
  <si>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</si>
  <si>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</si>
  <si>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</si>
  <si>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</si>
  <si>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</si>
  <si>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</si>
  <si>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</si>
  <si>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</si>
  <si>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</si>
  <si>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</si>
  <si>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</si>
  <si>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</si>
  <si>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</si>
  <si>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</si>
  <si>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</si>
  <si>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</si>
  <si>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</si>
  <si>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</si>
  <si>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</si>
  <si>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</si>
  <si>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</si>
  <si>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</si>
  <si>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</si>
  <si>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</si>
  <si>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</si>
  <si>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</si>
  <si>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</si>
  <si>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</si>
  <si>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</si>
  <si>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</si>
  <si>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</si>
  <si>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</si>
  <si>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</si>
  <si>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</si>
  <si>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</si>
  <si>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</si>
  <si>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</si>
  <si>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</si>
  <si>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</si>
  <si>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</si>
  <si>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</si>
  <si>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</si>
  <si>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</si>
  <si>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</si>
  <si>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</si>
  <si>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</si>
  <si>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</si>
  <si>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</si>
  <si>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</si>
  <si>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</si>
  <si>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</si>
  <si>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</si>
  <si>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</si>
  <si>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</si>
  <si>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</si>
  <si>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</si>
  <si>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</si>
  <si>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</si>
  <si>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</si>
  <si>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</si>
  <si>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</si>
  <si>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</si>
  <si>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</si>
  <si>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</si>
  <si>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</si>
  <si>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</si>
  <si>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</si>
  <si>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</si>
  <si>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</si>
  <si>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</si>
  <si>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</si>
  <si>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</si>
  <si>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</si>
  <si>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</si>
  <si>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</si>
  <si>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</si>
  <si>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</si>
  <si>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</si>
  <si>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</si>
  <si>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</si>
  <si>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</si>
  <si>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</si>
  <si>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</si>
  <si>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</si>
  <si>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</si>
  <si>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</si>
  <si>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</si>
  <si>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</si>
  <si>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</si>
  <si>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</si>
  <si>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</si>
  <si>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</si>
  <si>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</si>
  <si>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</si>
  <si>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</si>
  <si>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</si>
  <si>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</si>
  <si>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</si>
  <si>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</si>
  <si>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</si>
  <si>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</si>
  <si>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</si>
  <si>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</si>
  <si>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</si>
  <si>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</si>
  <si>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</si>
  <si>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</si>
  <si>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</si>
  <si>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</si>
  <si>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</si>
  <si>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</si>
  <si>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</si>
  <si>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</si>
  <si>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</si>
  <si>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</si>
  <si>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</si>
  <si>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</si>
  <si>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</si>
  <si>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</si>
  <si>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</si>
  <si>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</si>
  <si>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</si>
  <si>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</si>
  <si>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</si>
  <si>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</si>
  <si>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</si>
  <si>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</si>
  <si>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</si>
  <si>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</si>
  <si>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</si>
  <si>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</si>
  <si>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</si>
  <si>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</si>
  <si>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</si>
  <si>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</si>
  <si>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</si>
  <si>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</si>
  <si>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</si>
  <si>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</si>
  <si>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</si>
  <si>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</si>
  <si>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</si>
  <si>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</si>
  <si>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</si>
  <si>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</si>
  <si>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</si>
  <si>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</si>
  <si>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</si>
  <si>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</si>
  <si>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</si>
  <si>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</si>
  <si>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</si>
  <si>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</si>
  <si>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</si>
  <si>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</si>
  <si>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</si>
  <si>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</si>
  <si>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</si>
  <si>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</si>
  <si>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</si>
  <si>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</si>
  <si>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</si>
  <si>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</si>
  <si>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</si>
  <si>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</si>
  <si>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</si>
  <si>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</si>
  <si>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</si>
  <si>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</si>
  <si>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</si>
  <si>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</si>
  <si>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</si>
  <si>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</si>
  <si>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</si>
  <si>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</si>
  <si>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</si>
  <si>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</si>
  <si>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</si>
  <si>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</si>
  <si>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</si>
  <si>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</si>
  <si>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</si>
  <si>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</si>
  <si>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</si>
  <si>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</si>
  <si>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</si>
  <si>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</si>
  <si>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</si>
  <si>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</si>
  <si>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</si>
  <si>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</si>
  <si>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</si>
  <si>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</si>
  <si>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</si>
  <si>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</si>
  <si>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</si>
  <si>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</si>
  <si>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</si>
  <si>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</si>
  <si>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</si>
  <si>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</si>
  <si>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</si>
  <si>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</si>
  <si>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</si>
  <si>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</si>
  <si>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</si>
  <si>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</si>
  <si>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</si>
  <si>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</si>
  <si>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</si>
  <si>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</si>
  <si>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</si>
  <si>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</si>
  <si>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</si>
  <si>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</si>
  <si>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</si>
  <si>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</si>
  <si>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</si>
  <si>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</si>
  <si>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</si>
  <si>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</si>
  <si>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</si>
  <si>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</si>
  <si>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</si>
  <si>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</si>
  <si>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</si>
  <si>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</si>
  <si>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</si>
  <si>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</si>
  <si>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</si>
  <si>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</si>
  <si>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</si>
  <si>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</si>
  <si>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</si>
  <si>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</si>
  <si>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</si>
  <si>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</si>
  <si>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</si>
  <si>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</si>
  <si>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</si>
  <si>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</si>
  <si>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</si>
  <si>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</si>
  <si>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</si>
  <si>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</si>
  <si>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</si>
  <si>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</si>
  <si>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</si>
  <si>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</si>
  <si>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</si>
  <si>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</si>
  <si>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</si>
  <si>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</si>
  <si>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</si>
  <si>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</si>
  <si>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</si>
  <si>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</si>
  <si>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</si>
  <si>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</si>
  <si>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</si>
  <si>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</si>
  <si>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</si>
  <si>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</si>
  <si>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</si>
  <si>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</si>
  <si>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</si>
  <si>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</si>
  <si>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</si>
  <si>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</si>
  <si>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</si>
  <si>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</si>
  <si>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</si>
  <si>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</si>
  <si>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</si>
  <si>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</si>
  <si>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</si>
  <si>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</si>
  <si>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</si>
  <si>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</si>
  <si>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</si>
  <si>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</si>
  <si>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</si>
  <si>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</si>
  <si>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</si>
  <si>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</si>
  <si>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</si>
  <si>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</si>
  <si>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</si>
  <si>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</si>
  <si>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</si>
  <si>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</si>
  <si>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</si>
  <si>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</si>
  <si>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</si>
  <si>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</si>
  <si>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</si>
  <si>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</si>
  <si>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</si>
  <si>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</si>
  <si>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</si>
  <si>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</si>
  <si>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</si>
  <si>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</si>
  <si>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</si>
  <si>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</si>
  <si>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</si>
  <si>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</si>
  <si>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</si>
  <si>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</si>
  <si>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</si>
  <si>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</si>
  <si>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</si>
  <si>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</si>
  <si>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</si>
  <si>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</si>
  <si>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</si>
  <si>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</si>
  <si>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</si>
  <si>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</si>
  <si>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</si>
  <si>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</si>
  <si>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</si>
  <si>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</si>
  <si>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</si>
  <si>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</si>
  <si>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</si>
  <si>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</si>
  <si>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</si>
  <si>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</si>
  <si>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</si>
  <si>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</si>
  <si>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</si>
  <si>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</si>
  <si>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</si>
  <si>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</si>
  <si>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</si>
  <si>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</si>
  <si>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</si>
  <si>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</si>
  <si>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</si>
  <si>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</si>
  <si>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</si>
  <si>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</si>
  <si>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</si>
  <si>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</si>
  <si>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</si>
  <si>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</si>
  <si>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</si>
  <si>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</si>
  <si>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</si>
  <si>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</si>
  <si>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</si>
  <si>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</si>
  <si>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</si>
  <si>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</si>
  <si>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</si>
  <si>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</si>
  <si>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</si>
  <si>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</si>
  <si>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</si>
  <si>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</si>
  <si>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</si>
  <si>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</si>
  <si>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</si>
  <si>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</si>
  <si>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</si>
  <si>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</si>
  <si>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</si>
  <si>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</si>
  <si>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</si>
  <si>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</si>
  <si>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</si>
  <si>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</si>
  <si>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</si>
  <si>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</si>
  <si>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</si>
  <si>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</si>
  <si>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</si>
  <si>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</si>
  <si>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</si>
  <si>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</si>
  <si>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</si>
  <si>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</si>
  <si>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</si>
  <si>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</si>
  <si>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</si>
  <si>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</si>
  <si>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</si>
  <si>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</si>
  <si>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</si>
  <si>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</si>
  <si>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</si>
  <si>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</si>
  <si>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</si>
  <si>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</si>
  <si>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</si>
  <si>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</si>
  <si>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</si>
  <si>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</si>
  <si>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</si>
  <si>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</si>
  <si>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</si>
  <si>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</si>
  <si>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</si>
  <si>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</si>
  <si>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</si>
  <si>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</si>
  <si>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</si>
  <si>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</si>
  <si>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</si>
  <si>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</si>
  <si>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</si>
  <si>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</si>
  <si>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</si>
  <si>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</si>
  <si>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</si>
  <si>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</si>
  <si>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</si>
  <si>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</si>
  <si>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</si>
  <si>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</si>
  <si>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</si>
  <si>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</si>
  <si>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</si>
  <si>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</si>
  <si>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</si>
  <si>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</si>
  <si>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</si>
  <si>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</si>
  <si>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</si>
  <si>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</si>
  <si>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</si>
  <si>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</si>
  <si>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</si>
  <si>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</si>
  <si>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</si>
  <si>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</si>
  <si>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</si>
  <si>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</si>
  <si>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</si>
  <si>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</si>
  <si>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</si>
  <si>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</si>
  <si>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</si>
  <si>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</si>
  <si>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</si>
  <si>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</si>
  <si>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</si>
  <si>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</si>
  <si>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</si>
  <si>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</si>
  <si>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</si>
  <si>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</si>
  <si>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</si>
  <si>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</si>
  <si>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</si>
  <si>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</si>
  <si>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</si>
  <si>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</si>
  <si>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</si>
  <si>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</si>
  <si>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</si>
  <si>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</si>
  <si>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</si>
  <si>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</si>
  <si>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</si>
  <si>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</si>
  <si>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</si>
  <si>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</si>
  <si>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</si>
  <si>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</si>
  <si>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</si>
  <si>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</si>
  <si>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</si>
  <si>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</si>
  <si>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</si>
  <si>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</si>
  <si>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</si>
  <si>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</si>
  <si>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</si>
  <si>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</si>
  <si>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</si>
  <si>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</si>
  <si>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</si>
  <si>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</si>
  <si>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</si>
  <si>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</si>
  <si>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</si>
  <si>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</si>
  <si>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</si>
  <si>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</si>
  <si>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</si>
  <si>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</si>
  <si>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</si>
  <si>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</si>
  <si>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</si>
  <si>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</si>
  <si>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</si>
  <si>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</si>
  <si>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</si>
  <si>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</si>
  <si>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</si>
  <si>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</si>
  <si>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</si>
  <si>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</si>
  <si>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</si>
  <si>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</si>
  <si>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</si>
  <si>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</si>
  <si>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</si>
  <si>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</si>
  <si>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</si>
  <si>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</si>
  <si>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</si>
  <si>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</si>
  <si>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</si>
  <si>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</si>
  <si>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</si>
  <si>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</si>
  <si>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</si>
  <si>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</si>
  <si>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</si>
  <si>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</si>
  <si>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</si>
  <si>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</si>
  <si>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</si>
  <si>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</si>
  <si>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</si>
  <si>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</si>
  <si>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</si>
  <si>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</si>
  <si>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</si>
  <si>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</si>
  <si>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</si>
  <si>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</si>
  <si>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</si>
  <si>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</si>
  <si>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</si>
  <si>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</si>
  <si>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</si>
  <si>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</si>
  <si>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</si>
  <si>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</si>
  <si>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</si>
  <si>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</si>
  <si>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</si>
  <si>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</si>
  <si>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</si>
  <si>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</si>
  <si>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</si>
  <si>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</si>
  <si>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</si>
  <si>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</si>
  <si>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</si>
  <si>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</si>
  <si>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</si>
  <si>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</si>
  <si>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</si>
  <si>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</si>
  <si>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</si>
  <si>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</si>
  <si>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</si>
  <si>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</si>
  <si>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</si>
  <si>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</si>
  <si>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</si>
  <si>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</si>
  <si>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</si>
  <si>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</si>
  <si>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</si>
  <si>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</si>
  <si>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</si>
  <si>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</si>
  <si>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</si>
  <si>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</si>
  <si>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</si>
  <si>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</si>
  <si>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</si>
  <si>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</si>
  <si>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</si>
  <si>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</si>
  <si>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</si>
  <si>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</si>
  <si>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</si>
  <si>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</si>
  <si>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</si>
  <si>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</si>
  <si>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</si>
  <si>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</si>
  <si>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</si>
  <si>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</si>
  <si>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</si>
  <si>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</si>
  <si>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</si>
  <si>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</si>
  <si>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</si>
  <si>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</si>
  <si>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</si>
  <si>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</si>
  <si>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</si>
  <si>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</si>
  <si>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</si>
  <si>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</si>
  <si>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</si>
  <si>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</si>
  <si>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</si>
  <si>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</si>
  <si>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</si>
  <si>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</si>
  <si>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</si>
  <si>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</si>
  <si>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</si>
  <si>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</si>
  <si>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</si>
  <si>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</si>
  <si>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</si>
  <si>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</si>
  <si>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</si>
  <si>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</si>
  <si>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</si>
  <si>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</si>
  <si>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</si>
  <si>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</si>
  <si>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</si>
  <si>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</si>
  <si>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</si>
  <si>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</si>
  <si>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</si>
  <si>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</si>
  <si>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</si>
  <si>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</si>
  <si>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</si>
  <si>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</si>
  <si>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</si>
  <si>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</si>
  <si>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</si>
  <si>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</si>
  <si>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</si>
  <si>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</si>
  <si>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</si>
  <si>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</si>
  <si>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</si>
  <si>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</si>
  <si>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</si>
  <si>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</si>
  <si>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</si>
  <si>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</si>
  <si>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</si>
  <si>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</si>
  <si>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</si>
  <si>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</si>
  <si>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</si>
  <si>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</si>
  <si>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</si>
  <si>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</si>
  <si>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</si>
  <si>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</si>
  <si>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</si>
  <si>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</si>
  <si>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</si>
  <si>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</si>
  <si>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</si>
  <si>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</si>
  <si>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</si>
  <si>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</si>
  <si>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</si>
  <si>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</si>
  <si>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</si>
  <si>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</si>
  <si>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</si>
  <si>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</si>
  <si>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</si>
  <si>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</si>
  <si>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</si>
  <si>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</si>
  <si>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</si>
  <si>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</si>
  <si>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</si>
  <si>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</si>
  <si>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</si>
  <si>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</si>
  <si>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</si>
  <si>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</si>
  <si>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</si>
  <si>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</si>
  <si>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</si>
  <si>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</si>
  <si>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</si>
  <si>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</si>
  <si>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</si>
  <si>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</si>
  <si>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</si>
  <si>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</si>
  <si>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</si>
  <si>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</si>
  <si>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</si>
  <si>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</si>
  <si>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</si>
  <si>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</si>
  <si>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</si>
  <si>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</si>
  <si>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</si>
  <si>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</si>
  <si>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</si>
  <si>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</si>
  <si>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</si>
  <si>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</si>
  <si>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</si>
  <si>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</si>
  <si>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</si>
  <si>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</si>
  <si>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</si>
  <si>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</si>
  <si>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</si>
  <si>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</si>
  <si>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</si>
  <si>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</si>
  <si>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</si>
  <si>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</si>
  <si>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</si>
  <si>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</si>
  <si>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</si>
  <si>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</si>
  <si>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</si>
  <si>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</si>
  <si>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</si>
  <si>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</si>
  <si>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</si>
  <si>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</si>
  <si>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</si>
  <si>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</si>
  <si>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</si>
  <si>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</si>
  <si>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</si>
  <si>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</si>
  <si>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</si>
  <si>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</si>
  <si>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</si>
  <si>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</si>
  <si>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</si>
  <si>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</si>
  <si>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</si>
  <si>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</si>
  <si>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</si>
  <si>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</si>
  <si>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</si>
  <si>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</si>
  <si>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</si>
  <si>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</si>
  <si>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</si>
  <si>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</si>
  <si>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</si>
  <si>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</si>
  <si>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</si>
  <si>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</si>
  <si>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</si>
  <si>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</si>
  <si>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</si>
  <si>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</si>
  <si>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</si>
  <si>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</si>
  <si>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</si>
  <si>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</si>
  <si>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</si>
  <si>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</si>
  <si>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</si>
  <si>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</si>
  <si>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</si>
  <si>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</si>
  <si>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</si>
  <si>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</si>
  <si>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</si>
  <si>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</si>
  <si>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</si>
  <si>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</si>
  <si>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</si>
  <si>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</si>
  <si>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</si>
  <si>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</si>
  <si>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</si>
  <si>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</si>
  <si>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</si>
  <si>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</si>
  <si>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</si>
  <si>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</si>
  <si>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</si>
  <si>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</si>
  <si>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</si>
  <si>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</si>
  <si>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</si>
  <si>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</si>
  <si>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</si>
  <si>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</si>
  <si>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</si>
  <si>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</si>
  <si>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</si>
  <si>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</si>
  <si>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</si>
  <si>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</si>
  <si>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</si>
  <si>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</si>
  <si>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</si>
  <si>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</si>
  <si>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</si>
  <si>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</si>
  <si>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</si>
  <si>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</si>
  <si>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</si>
  <si>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</si>
  <si>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</si>
  <si>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</si>
  <si>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</si>
  <si>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</si>
  <si>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</si>
  <si>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</si>
  <si>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</si>
  <si>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</si>
  <si>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</si>
  <si>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</si>
  <si>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</si>
  <si>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</si>
  <si>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</si>
  <si>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</si>
  <si>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</si>
  <si>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</si>
  <si>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</si>
  <si>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</si>
  <si>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</si>
  <si>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</si>
  <si>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</si>
  <si>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</si>
  <si>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</si>
  <si>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</si>
  <si>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</si>
  <si>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</si>
  <si>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</si>
  <si>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</si>
  <si>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</si>
  <si>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</si>
  <si>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</si>
  <si>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</si>
  <si>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</si>
  <si>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</si>
  <si>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</si>
  <si>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</si>
  <si>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</si>
  <si>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</si>
  <si>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</si>
  <si>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</si>
  <si>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</si>
  <si>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</si>
  <si>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</si>
  <si>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</si>
  <si>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</si>
  <si>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</si>
  <si>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</si>
  <si>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</si>
  <si>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</si>
  <si>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</si>
  <si>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</si>
  <si>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</si>
  <si>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</si>
  <si>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</si>
  <si>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</si>
  <si>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</si>
  <si>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</si>
  <si>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</si>
  <si>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</si>
  <si>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</si>
  <si>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</si>
  <si>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</si>
  <si>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</si>
  <si>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</si>
  <si>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</si>
  <si>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</si>
  <si>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</si>
  <si>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</si>
  <si>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</si>
  <si>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</si>
  <si>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</si>
  <si>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</si>
  <si>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</si>
  <si>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</si>
  <si>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</si>
  <si>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</si>
  <si>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</si>
  <si>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</si>
  <si>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</si>
  <si>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</si>
  <si>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</si>
  <si>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</si>
  <si>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</si>
  <si>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</si>
  <si>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</si>
  <si>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</si>
  <si>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</si>
  <si>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</si>
  <si>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</si>
  <si>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</si>
  <si>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</si>
  <si>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</si>
  <si>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</si>
  <si>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</si>
  <si>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</si>
  <si>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</si>
  <si>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</si>
  <si>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</si>
  <si>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</si>
  <si>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</si>
  <si>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</si>
  <si>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</si>
  <si>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</si>
  <si>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</si>
  <si>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</si>
  <si>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</si>
  <si>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</si>
  <si>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</si>
  <si>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</si>
  <si>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</si>
  <si>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</si>
  <si>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</si>
  <si>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</si>
  <si>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</si>
  <si>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</si>
  <si>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</si>
  <si>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</si>
  <si>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</si>
  <si>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</si>
  <si>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</si>
  <si>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</si>
  <si>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</si>
  <si>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</si>
  <si>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</si>
  <si>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</si>
  <si>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</si>
  <si>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</si>
  <si>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</si>
  <si>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</si>
  <si>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</si>
  <si>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</si>
  <si>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</si>
  <si>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</si>
  <si>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</si>
  <si>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</si>
  <si>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</si>
  <si>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</si>
  <si>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</si>
  <si>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</si>
  <si>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</si>
  <si>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</si>
  <si>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</si>
  <si>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</si>
  <si>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</si>
  <si>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</si>
  <si>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</si>
  <si>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</si>
  <si>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</si>
  <si>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</si>
  <si>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</si>
  <si>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</si>
  <si>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</si>
  <si>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</si>
  <si>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</si>
  <si>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</si>
  <si>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</si>
  <si>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</si>
  <si>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</si>
  <si>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</si>
  <si>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</si>
  <si>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</si>
  <si>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</si>
  <si>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</si>
  <si>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</si>
  <si>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</si>
  <si>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</si>
  <si>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</si>
  <si>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</si>
  <si>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</si>
  <si>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</si>
  <si>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</si>
  <si>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</si>
  <si>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</si>
  <si>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</si>
  <si>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</si>
  <si>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</si>
  <si>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</si>
  <si>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</si>
  <si>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</si>
  <si>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</si>
  <si>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</si>
  <si>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</si>
  <si>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</si>
  <si>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</si>
  <si>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</si>
  <si>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</si>
  <si>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</si>
  <si>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</si>
  <si>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</si>
  <si>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</si>
  <si>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</si>
  <si>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</si>
  <si>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</si>
  <si>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</si>
  <si>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</si>
  <si>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</si>
  <si>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</si>
  <si>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</si>
  <si>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</si>
  <si>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</si>
  <si>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</si>
  <si>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</si>
  <si>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</si>
  <si>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</si>
  <si>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</si>
  <si>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</si>
  <si>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</si>
  <si>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</si>
  <si>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</si>
  <si>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</si>
  <si>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</si>
  <si>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</si>
  <si>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</si>
  <si>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</si>
  <si>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</si>
  <si>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</si>
  <si>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</si>
  <si>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</si>
  <si>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</si>
  <si>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</si>
  <si>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</si>
  <si>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</si>
  <si>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</si>
  <si>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</si>
  <si>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</si>
  <si>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</si>
  <si>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</si>
  <si>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</si>
  <si>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</si>
  <si>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</si>
  <si>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</si>
  <si>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</si>
  <si>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</si>
  <si>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</si>
  <si>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</si>
  <si>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</si>
  <si>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</si>
  <si>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</si>
  <si>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</si>
  <si>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</si>
  <si>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</si>
  <si>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</si>
  <si>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</si>
  <si>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</si>
  <si>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</si>
  <si>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</si>
  <si>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</si>
  <si>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</si>
  <si>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</si>
  <si>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</si>
  <si>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</si>
  <si>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</si>
  <si>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</si>
  <si>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</si>
  <si>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</si>
  <si>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</si>
  <si>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</si>
  <si>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</si>
  <si>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</si>
  <si>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</si>
  <si>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</si>
  <si>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</si>
  <si>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</si>
  <si>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</si>
  <si>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</si>
  <si>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</si>
  <si>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</si>
  <si>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</si>
  <si>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</si>
  <si>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</si>
  <si>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</si>
  <si>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</si>
  <si>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</si>
  <si>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</si>
  <si>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</si>
  <si>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</si>
  <si>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</si>
  <si>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</si>
  <si>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</si>
  <si>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</si>
  <si>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</si>
  <si>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</si>
  <si>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</si>
  <si>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</si>
  <si>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</si>
  <si>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</si>
  <si>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</si>
  <si>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</si>
  <si>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</si>
  <si>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</si>
  <si>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</si>
  <si>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</si>
  <si>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</si>
  <si>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</si>
  <si>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</si>
  <si>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</si>
  <si>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</si>
  <si>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</si>
  <si>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</si>
  <si>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</si>
  <si>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</si>
  <si>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</si>
  <si>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</si>
  <si>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</si>
  <si>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</si>
  <si>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</si>
  <si>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</si>
  <si>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</si>
  <si>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</si>
  <si>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</si>
  <si>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</si>
  <si>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</si>
  <si>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</si>
  <si>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</si>
  <si>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</si>
  <si>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</si>
  <si>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</si>
  <si>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</si>
  <si>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</si>
  <si>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</si>
  <si>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</si>
  <si>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</si>
  <si>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</si>
  <si>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</si>
  <si>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</si>
  <si>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</si>
  <si>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</si>
  <si>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</si>
  <si>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</si>
  <si>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</si>
  <si>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</si>
  <si>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</si>
  <si>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</si>
  <si>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</si>
  <si>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</si>
  <si>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</si>
  <si>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</si>
  <si>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</si>
  <si>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</si>
  <si>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</si>
  <si>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</si>
  <si>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</si>
  <si>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</si>
  <si>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</si>
  <si>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</si>
  <si>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</si>
  <si>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</si>
  <si>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</si>
  <si>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</si>
  <si>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</si>
  <si>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</si>
  <si>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</si>
  <si>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</si>
  <si>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</si>
  <si>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</si>
  <si>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</si>
  <si>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</si>
  <si>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</si>
  <si>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</si>
  <si>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</si>
  <si>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</si>
  <si>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</si>
  <si>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</si>
  <si>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</si>
  <si>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</si>
  <si>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</si>
  <si>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</si>
  <si>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</si>
  <si>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</si>
  <si>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</si>
  <si>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</si>
  <si>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</si>
  <si>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</si>
  <si>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</si>
  <si>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</si>
  <si>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</si>
  <si>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</si>
  <si>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</si>
  <si>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</si>
  <si>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</si>
  <si>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</si>
  <si>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</si>
  <si>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</si>
  <si>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</si>
  <si>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</si>
  <si>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</si>
  <si>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</si>
  <si>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</si>
  <si>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</si>
  <si>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</si>
  <si>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</si>
  <si>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</si>
  <si>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</si>
  <si>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</si>
  <si>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</si>
  <si>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</si>
  <si>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</si>
  <si>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</si>
  <si>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</si>
  <si>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</si>
  <si>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</si>
  <si>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</si>
  <si>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</si>
  <si>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</si>
  <si>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</si>
  <si>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</si>
  <si>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</si>
  <si>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</si>
  <si>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</si>
  <si>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</si>
  <si>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</si>
  <si>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</si>
  <si>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</si>
  <si>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</si>
  <si>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</si>
  <si>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</si>
  <si>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</si>
  <si>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</si>
  <si>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</si>
  <si>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</si>
  <si>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</si>
  <si>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</si>
  <si>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</si>
  <si>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</si>
  <si>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</si>
  <si>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</si>
  <si>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</si>
  <si>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</si>
  <si>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</si>
  <si>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</si>
  <si>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</si>
  <si>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</si>
  <si>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</si>
  <si>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</si>
  <si>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</si>
  <si>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</si>
  <si>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</si>
  <si>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</si>
  <si>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</si>
  <si>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</si>
  <si>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</si>
  <si>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</si>
  <si>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</si>
  <si>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</si>
  <si>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</si>
  <si>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</si>
  <si>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</si>
  <si>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</si>
  <si>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</si>
  <si>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</si>
  <si>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</si>
  <si>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</si>
  <si>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</si>
  <si>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</si>
  <si>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</si>
  <si>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</si>
  <si>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</si>
  <si>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</si>
  <si>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</si>
  <si>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</si>
  <si>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</si>
  <si>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</si>
  <si>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</si>
  <si>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</si>
  <si>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</si>
  <si>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</si>
  <si>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</si>
  <si>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</si>
  <si>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</si>
  <si>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</si>
  <si>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</si>
  <si>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</si>
  <si>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</si>
  <si>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</si>
  <si>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</si>
  <si>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</si>
  <si>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</si>
  <si>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</si>
  <si>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</si>
  <si>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</si>
  <si>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</si>
  <si>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</si>
  <si>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</si>
  <si>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</si>
  <si>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</si>
  <si>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</si>
  <si>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</si>
  <si>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</si>
  <si>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</si>
  <si>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</si>
  <si>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</si>
  <si>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</si>
  <si>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</si>
  <si>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</si>
  <si>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</si>
  <si>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</si>
  <si>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</si>
  <si>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</si>
  <si>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</si>
  <si>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</si>
  <si>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</si>
  <si>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</si>
  <si>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</si>
  <si>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</si>
  <si>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</si>
  <si>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</si>
  <si>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</si>
  <si>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</si>
  <si>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</si>
  <si>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</si>
  <si>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</si>
  <si>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</si>
  <si>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</si>
  <si>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</si>
  <si>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</si>
  <si>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</si>
  <si>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</si>
  <si>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</si>
  <si>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</si>
  <si>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</si>
  <si>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</si>
  <si>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</si>
  <si>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</si>
  <si>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</si>
  <si>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</si>
  <si>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</si>
  <si>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</si>
  <si>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</si>
  <si>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</si>
  <si>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</si>
  <si>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</si>
  <si>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</si>
  <si>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</si>
  <si>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</si>
  <si>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</si>
  <si>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</si>
  <si>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</si>
  <si>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</si>
  <si>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</si>
  <si>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</si>
  <si>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</si>
  <si>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</si>
  <si>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</si>
  <si>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</si>
  <si>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</si>
  <si>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</si>
  <si>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</si>
  <si>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</si>
  <si>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</si>
  <si>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</si>
  <si>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</si>
  <si>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</si>
  <si>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</si>
  <si>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</si>
  <si>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</si>
  <si>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</si>
  <si>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</si>
  <si>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</si>
  <si>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</si>
  <si>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</si>
  <si>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</si>
  <si>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</si>
  <si>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</si>
  <si>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</si>
  <si>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</si>
  <si>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</si>
  <si>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</si>
  <si>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</si>
  <si>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</si>
  <si>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</si>
  <si>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</si>
  <si>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</si>
  <si>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</si>
  <si>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</si>
  <si>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</si>
  <si>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</si>
  <si>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</si>
  <si>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</si>
  <si>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</si>
  <si>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</si>
  <si>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</si>
  <si>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</si>
  <si>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</si>
  <si>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</si>
  <si>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</si>
  <si>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</si>
  <si>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</si>
  <si>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</si>
  <si>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</si>
  <si>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</si>
  <si>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</si>
  <si>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</si>
  <si>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</si>
  <si>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</si>
  <si>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</si>
  <si>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</si>
  <si>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</si>
  <si>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</si>
  <si>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</si>
  <si>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</si>
  <si>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</si>
  <si>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</si>
  <si>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</si>
  <si>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</si>
  <si>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</si>
  <si>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</si>
  <si>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</si>
  <si>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</si>
  <si>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</si>
  <si>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</si>
  <si>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</si>
  <si>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</si>
  <si>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</si>
  <si>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</si>
  <si>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</si>
  <si>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</si>
  <si>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</si>
  <si>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</si>
  <si>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</si>
  <si>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</si>
  <si>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</si>
  <si>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</si>
  <si>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</si>
  <si>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</si>
  <si>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</si>
  <si>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</si>
  <si>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</si>
  <si>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</si>
  <si>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</si>
  <si>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</si>
  <si>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</si>
  <si>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</si>
  <si>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</si>
  <si>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</si>
  <si>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</si>
  <si>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</si>
  <si>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</si>
  <si>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</si>
  <si>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</si>
  <si>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</si>
  <si>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</si>
  <si>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</si>
  <si>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</si>
  <si>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</si>
  <si>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</si>
  <si>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</si>
  <si>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</si>
  <si>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</si>
  <si>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</si>
  <si>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</si>
  <si>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</si>
  <si>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</si>
  <si>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</si>
  <si>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</si>
  <si>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</si>
  <si>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</si>
  <si>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</si>
  <si>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</si>
  <si>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</si>
  <si>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</si>
  <si>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</si>
  <si>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</si>
  <si>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</si>
  <si>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</si>
  <si>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</si>
  <si>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</si>
  <si>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</si>
  <si>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</si>
  <si>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</si>
  <si>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</si>
  <si>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</si>
  <si>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</si>
  <si>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</si>
  <si>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</si>
  <si>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</si>
  <si>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</si>
  <si>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</si>
  <si>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</si>
  <si>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</si>
  <si>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</si>
  <si>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</si>
  <si>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</si>
  <si>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</si>
  <si>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</si>
  <si>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</si>
  <si>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</si>
  <si>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</si>
  <si>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</si>
  <si>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</si>
  <si>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</si>
  <si>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</si>
  <si>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</si>
  <si>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</si>
  <si>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</si>
  <si>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</si>
  <si>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</si>
  <si>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</si>
  <si>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</si>
  <si>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</si>
  <si>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</si>
  <si>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</si>
  <si>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</si>
  <si>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</si>
  <si>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</si>
  <si>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</si>
  <si>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</si>
  <si>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</si>
  <si>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</si>
  <si>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</si>
  <si>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</si>
  <si>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</si>
  <si>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</si>
  <si>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</si>
  <si>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</si>
  <si>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</si>
  <si>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</si>
  <si>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</si>
  <si>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</si>
  <si>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</si>
  <si>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</si>
  <si>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</si>
  <si>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</si>
  <si>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</si>
  <si>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</si>
  <si>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</si>
  <si>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</si>
  <si>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</si>
  <si>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</si>
  <si>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</si>
  <si>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</si>
  <si>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</si>
  <si>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</si>
  <si>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</si>
  <si>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</si>
  <si>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</si>
  <si>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</si>
  <si>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</si>
  <si>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</si>
  <si>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</si>
  <si>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</si>
  <si>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</si>
  <si>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</si>
  <si>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</si>
  <si>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</si>
  <si>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</si>
  <si>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</si>
  <si>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</si>
  <si>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</si>
  <si>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</si>
  <si>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</si>
  <si>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</si>
  <si>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</si>
  <si>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</si>
  <si>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</si>
  <si>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</si>
  <si>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</si>
  <si>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</si>
  <si>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</si>
  <si>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</si>
  <si>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</si>
  <si>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</si>
  <si>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</si>
  <si>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</si>
  <si>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</si>
  <si>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</si>
  <si>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</si>
  <si>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</si>
  <si>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</si>
  <si>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</si>
  <si>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</si>
  <si>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</si>
  <si>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</si>
  <si>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</si>
  <si>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</si>
  <si>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</si>
  <si>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</si>
  <si>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</si>
  <si>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</si>
  <si>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</si>
  <si>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</si>
  <si>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</si>
  <si>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</si>
  <si>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</si>
  <si>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</si>
  <si>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</si>
  <si>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</si>
  <si>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</si>
  <si>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</si>
  <si>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</si>
  <si>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</si>
  <si>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</si>
  <si>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</si>
  <si>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</si>
  <si>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</si>
  <si>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</si>
  <si>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</si>
  <si>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</si>
  <si>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</si>
  <si>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</si>
  <si>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</si>
  <si>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</si>
  <si>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</si>
  <si>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</si>
  <si>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</si>
  <si>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</si>
  <si>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</si>
  <si>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</si>
  <si>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</si>
  <si>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</si>
  <si>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</si>
  <si>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</si>
  <si>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</si>
  <si>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</si>
  <si>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</si>
  <si>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</si>
  <si>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</si>
  <si>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</si>
  <si>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</si>
  <si>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</si>
  <si>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</si>
  <si>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</si>
  <si>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</si>
  <si>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</si>
  <si>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</si>
  <si>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</si>
  <si>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</si>
  <si>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</si>
  <si>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</si>
  <si>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</si>
  <si>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</si>
  <si>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</si>
  <si>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</si>
  <si>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</si>
  <si>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</si>
  <si>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</si>
  <si>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</si>
  <si>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</si>
  <si>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</si>
  <si>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</si>
  <si>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</si>
  <si>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</si>
  <si>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</si>
  <si>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</si>
  <si>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</si>
  <si>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</si>
  <si>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</si>
  <si>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</si>
  <si>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</si>
  <si>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</si>
  <si>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</si>
  <si>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</si>
  <si>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</si>
  <si>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</si>
  <si>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</si>
  <si>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</si>
  <si>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</si>
  <si>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</si>
  <si>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</si>
  <si>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</si>
  <si>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</si>
  <si>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</si>
  <si>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</si>
  <si>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</si>
  <si>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</si>
  <si>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</si>
  <si>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</si>
  <si>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</si>
  <si>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</si>
  <si>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</si>
  <si>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</si>
  <si>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</si>
  <si>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</si>
  <si>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</si>
  <si>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</si>
  <si>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</si>
  <si>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</si>
  <si>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</si>
  <si>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</si>
  <si>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</si>
  <si>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</si>
  <si>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</si>
  <si>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</si>
  <si>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</si>
  <si>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</si>
  <si>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</si>
  <si>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</si>
  <si>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</si>
  <si>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</si>
  <si>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</si>
  <si>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</si>
  <si>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</si>
  <si>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</si>
  <si>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</si>
  <si>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</si>
  <si>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</si>
  <si>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</si>
  <si>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</si>
  <si>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</si>
  <si>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</si>
  <si>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</si>
  <si>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</si>
  <si>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</si>
  <si>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</si>
  <si>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</si>
  <si>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</si>
  <si>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</si>
  <si>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</si>
  <si>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</si>
  <si>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</si>
  <si>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</si>
  <si>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</si>
  <si>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</si>
  <si>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</si>
  <si>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</si>
  <si>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</si>
  <si>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</si>
  <si>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</si>
  <si>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</si>
  <si>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</si>
  <si>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</si>
  <si>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</si>
  <si>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</si>
  <si>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</si>
  <si>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</si>
  <si>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</si>
  <si>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</si>
  <si>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</si>
  <si>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</si>
  <si>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</si>
  <si>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</si>
  <si>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</si>
  <si>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</si>
  <si>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</si>
  <si>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</si>
  <si>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</si>
  <si>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</si>
  <si>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</si>
  <si>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</si>
  <si>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</si>
  <si>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</si>
  <si>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</si>
  <si>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</si>
  <si>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</si>
  <si>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</si>
  <si>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</si>
  <si>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</si>
  <si>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</si>
  <si>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</si>
  <si>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</si>
  <si>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</si>
  <si>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</si>
  <si>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</si>
  <si>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</si>
  <si>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</si>
  <si>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</si>
  <si>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</si>
  <si>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</si>
  <si>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</si>
  <si>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</si>
  <si>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</si>
  <si>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</si>
  <si>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</si>
  <si>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</si>
  <si>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</si>
  <si>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</si>
  <si>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</si>
  <si>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</si>
  <si>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</si>
  <si>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</si>
  <si>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</si>
  <si>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</si>
  <si>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</si>
  <si>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</si>
  <si>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</si>
  <si>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</si>
  <si>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</si>
  <si>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</si>
  <si>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</si>
  <si>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</si>
  <si>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</si>
  <si>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</si>
  <si>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</si>
  <si>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</si>
  <si>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</si>
  <si>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</si>
  <si>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</si>
  <si>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</si>
  <si>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</si>
  <si>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</si>
  <si>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</si>
  <si>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</si>
  <si>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</si>
  <si>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</si>
  <si>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</si>
  <si>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</si>
  <si>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</si>
  <si>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</si>
  <si>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</si>
  <si>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</si>
  <si>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</si>
  <si>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</si>
  <si>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</si>
  <si>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</si>
  <si>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</si>
  <si>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</si>
  <si>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</si>
  <si>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</si>
  <si>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</si>
  <si>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</si>
  <si>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</si>
  <si>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</si>
  <si>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</si>
  <si>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</si>
  <si>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</si>
  <si>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</si>
  <si>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</si>
  <si>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</si>
  <si>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</si>
  <si>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</si>
  <si>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</si>
  <si>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</si>
  <si>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</si>
  <si>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</si>
  <si>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</si>
  <si>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</si>
  <si>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</si>
  <si>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</si>
  <si>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</si>
  <si>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</si>
  <si>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</si>
  <si>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</si>
  <si>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</si>
  <si>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</si>
  <si>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</si>
  <si>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</si>
  <si>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</si>
  <si>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</si>
  <si>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</si>
  <si>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</si>
  <si>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</si>
  <si>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</si>
  <si>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</si>
  <si>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</si>
  <si>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</si>
  <si>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</si>
  <si>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</si>
  <si>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</si>
  <si>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</si>
  <si>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</si>
  <si>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</si>
  <si>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</si>
  <si>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</si>
  <si>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</si>
  <si>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</si>
  <si>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</si>
  <si>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</si>
  <si>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</si>
  <si>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</si>
  <si>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</si>
  <si>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</si>
  <si>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</si>
  <si>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</si>
  <si>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</si>
  <si>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</si>
  <si>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</si>
  <si>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</si>
  <si>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</si>
  <si>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</si>
  <si>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</si>
  <si>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</si>
  <si>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</si>
  <si>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</si>
  <si>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</si>
  <si>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</si>
  <si>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</si>
  <si>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</si>
  <si>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</si>
  <si>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</si>
  <si>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</si>
  <si>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</si>
  <si>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</si>
  <si>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</si>
  <si>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</si>
  <si>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</si>
  <si>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</si>
  <si>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</si>
  <si>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</si>
  <si>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</si>
  <si>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</si>
  <si>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</si>
  <si>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</si>
  <si>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</si>
  <si>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</si>
  <si>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</si>
  <si>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</si>
  <si>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</si>
  <si>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</si>
  <si>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</si>
  <si>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</si>
  <si>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</si>
  <si>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</si>
  <si>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</si>
  <si>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</si>
  <si>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</si>
  <si>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</si>
  <si>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</si>
  <si>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</si>
  <si>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</si>
  <si>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</si>
  <si>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</si>
  <si>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</si>
  <si>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</si>
  <si>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</si>
  <si>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</si>
  <si>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</si>
  <si>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</si>
  <si>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</si>
  <si>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</si>
  <si>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</si>
  <si>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</si>
  <si>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</si>
  <si>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</si>
  <si>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</si>
  <si>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</si>
  <si>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</si>
  <si>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</si>
  <si>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</si>
  <si>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</si>
  <si>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</si>
  <si>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</si>
  <si>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</si>
  <si>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</si>
  <si>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</si>
  <si>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</si>
  <si>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</si>
  <si>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</si>
  <si>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</si>
  <si>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</si>
  <si>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</si>
  <si>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</si>
  <si>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</si>
  <si>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</si>
  <si>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</si>
  <si>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</si>
  <si>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</si>
  <si>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</si>
  <si>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</si>
  <si>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</si>
  <si>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</si>
  <si>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</si>
  <si>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</si>
  <si>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</si>
  <si>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</si>
  <si>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</si>
  <si>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</si>
  <si>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</si>
  <si>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</si>
  <si>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</si>
  <si>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</si>
  <si>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</si>
  <si>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</si>
  <si>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</si>
  <si>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</si>
  <si>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</si>
  <si>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</si>
  <si>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</si>
  <si>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</si>
  <si>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</si>
  <si>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</si>
  <si>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</si>
  <si>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</si>
  <si>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</si>
  <si>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</si>
  <si>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</si>
  <si>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</si>
  <si>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</si>
  <si>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</si>
  <si>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</si>
  <si>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</si>
  <si>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</si>
  <si>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</si>
  <si>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</si>
  <si>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</si>
  <si>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</si>
  <si>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</si>
  <si>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</si>
  <si>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</si>
  <si>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</si>
  <si>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</si>
  <si>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</si>
  <si>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</si>
  <si>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</si>
  <si>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</si>
  <si>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</si>
  <si>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</si>
  <si>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</si>
  <si>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</si>
  <si>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</si>
  <si>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</si>
  <si>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</si>
  <si>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</si>
  <si>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</si>
  <si>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</si>
  <si>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</si>
  <si>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</si>
  <si>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</si>
  <si>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</si>
  <si>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</si>
  <si>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</si>
  <si>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</si>
  <si>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</si>
  <si>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</si>
  <si>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</si>
  <si>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</si>
  <si>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</si>
  <si>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</si>
  <si>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</si>
  <si>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</si>
  <si>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</si>
  <si>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</si>
  <si>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</si>
  <si>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</si>
  <si>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</si>
  <si>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</si>
  <si>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</si>
  <si>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</si>
  <si>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</si>
  <si>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</si>
  <si>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</si>
  <si>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</si>
  <si>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</si>
  <si>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</si>
  <si>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</si>
  <si>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</si>
  <si>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</si>
  <si>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</si>
  <si>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</si>
  <si>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</si>
  <si>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</si>
  <si>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</si>
  <si>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</si>
  <si>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</si>
  <si>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</si>
  <si>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</si>
  <si>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</si>
  <si>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</si>
  <si>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</si>
  <si>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</si>
  <si>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</si>
  <si>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</si>
  <si>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</si>
  <si>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</si>
  <si>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</si>
  <si>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</si>
  <si>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</si>
  <si>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</si>
  <si>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</si>
  <si>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</si>
  <si>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</si>
  <si>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</si>
  <si>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</si>
  <si>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</si>
  <si>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</si>
  <si>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</si>
  <si>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</si>
  <si>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</si>
  <si>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</si>
  <si>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</si>
  <si>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</si>
  <si>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</si>
  <si>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</si>
  <si>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</si>
  <si>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</si>
  <si>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</si>
  <si>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</si>
  <si>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</si>
  <si>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</si>
  <si>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</si>
  <si>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</si>
  <si>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</si>
  <si>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</si>
  <si>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</si>
  <si>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</si>
  <si>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</si>
  <si>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</si>
  <si>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</si>
  <si>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</si>
  <si>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</si>
  <si>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</si>
  <si>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</si>
  <si>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</si>
  <si>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</si>
  <si>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</si>
  <si>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</si>
  <si>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</si>
  <si>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</si>
  <si>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</si>
  <si>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</si>
  <si>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</si>
  <si>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</si>
  <si>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</si>
  <si>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</si>
  <si>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</si>
  <si>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</si>
  <si>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</si>
  <si>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</si>
  <si>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</si>
  <si>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</si>
  <si>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</si>
  <si>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</si>
  <si>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</si>
  <si>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</si>
  <si>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</si>
  <si>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</si>
  <si>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</si>
  <si>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</si>
  <si>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</si>
  <si>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</si>
  <si>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</si>
  <si>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</si>
  <si>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</si>
  <si>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</si>
  <si>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</si>
  <si>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</si>
  <si>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</si>
  <si>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</si>
  <si>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</si>
  <si>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</si>
  <si>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</si>
  <si>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</si>
  <si>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</si>
  <si>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</si>
  <si>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</si>
  <si>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</si>
  <si>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</si>
  <si>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</si>
  <si>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</si>
  <si>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</si>
  <si>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</si>
  <si>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</si>
  <si>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</si>
  <si>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</si>
  <si>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</si>
  <si>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</si>
  <si>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</si>
  <si>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</si>
  <si>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</si>
  <si>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</si>
  <si>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</si>
  <si>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</si>
  <si>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</si>
  <si>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</si>
  <si>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</si>
  <si>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</si>
  <si>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</si>
  <si>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</si>
  <si>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</si>
  <si>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</si>
  <si>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</si>
  <si>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</si>
  <si>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</si>
  <si>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</si>
  <si>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</si>
  <si>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</si>
  <si>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</si>
  <si>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</si>
  <si>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</si>
  <si>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</si>
  <si>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</si>
  <si>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</si>
  <si>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</si>
  <si>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</si>
  <si>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</si>
  <si>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</si>
  <si>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</si>
  <si>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</si>
  <si>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</si>
  <si>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</si>
  <si>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</si>
  <si>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</si>
  <si>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</si>
  <si>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</si>
  <si>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</si>
  <si>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</si>
  <si>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</si>
  <si>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</si>
  <si>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</si>
  <si>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</si>
  <si>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</si>
  <si>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</si>
  <si>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</si>
  <si>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</si>
  <si>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</si>
  <si>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</si>
  <si>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</si>
  <si>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</si>
  <si>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</si>
  <si>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</si>
  <si>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</si>
  <si>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</si>
  <si>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</si>
  <si>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</si>
  <si>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</si>
  <si>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</si>
  <si>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</si>
  <si>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</si>
  <si>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</si>
  <si>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</si>
  <si>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</si>
  <si>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</si>
  <si>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</si>
  <si>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</si>
  <si>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</si>
  <si>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</si>
  <si>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</si>
  <si>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</si>
  <si>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</si>
  <si>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</si>
  <si>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</si>
  <si>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</si>
  <si>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</si>
  <si>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</si>
  <si>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</si>
  <si>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</si>
  <si>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</si>
  <si>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</si>
  <si>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</si>
  <si>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</si>
  <si>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</si>
  <si>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</si>
  <si>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</si>
  <si>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</si>
  <si>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</si>
  <si>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</si>
  <si>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</si>
  <si>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</si>
  <si>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</si>
  <si>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</si>
  <si>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</si>
  <si>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</si>
  <si>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</si>
  <si>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</si>
  <si>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</si>
  <si>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</si>
  <si>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</si>
  <si>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</si>
  <si>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</si>
  <si>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</si>
  <si>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</si>
  <si>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</si>
  <si>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</si>
  <si>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</si>
  <si>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</si>
  <si>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</si>
  <si>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</si>
  <si>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</si>
  <si>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</si>
  <si>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</si>
  <si>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</si>
  <si>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</si>
  <si>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</si>
  <si>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</si>
  <si>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</si>
  <si>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</si>
  <si>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</si>
  <si>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</si>
  <si>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</si>
  <si>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</si>
  <si>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</si>
  <si>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</si>
  <si>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</si>
  <si>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</si>
  <si>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</si>
  <si>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</si>
  <si>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</si>
  <si>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</si>
  <si>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</si>
  <si>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</si>
  <si>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</si>
  <si>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</si>
  <si>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</si>
  <si>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</si>
  <si>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</si>
  <si>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</si>
  <si>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</si>
  <si>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</si>
  <si>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</si>
  <si>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</si>
  <si>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</si>
  <si>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</si>
  <si>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</si>
  <si>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</si>
  <si>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</si>
  <si>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</si>
  <si>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</si>
  <si>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</si>
  <si>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</si>
  <si>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</si>
  <si>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</si>
  <si>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</si>
  <si>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</si>
  <si>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</si>
  <si>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</si>
  <si>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</si>
  <si>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</si>
  <si>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</si>
  <si>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</si>
  <si>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</si>
  <si>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</si>
  <si>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</si>
  <si>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</si>
  <si>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</si>
  <si>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</si>
  <si>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</si>
  <si>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</si>
  <si>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</si>
  <si>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</si>
  <si>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</si>
  <si>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</si>
  <si>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</si>
  <si>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</si>
  <si>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</si>
  <si>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</si>
  <si>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</si>
  <si>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</si>
  <si>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</si>
  <si>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</si>
  <si>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</si>
  <si>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</si>
  <si>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</si>
  <si>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</si>
  <si>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</si>
  <si>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</si>
  <si>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</si>
  <si>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</si>
  <si>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</si>
  <si>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</si>
  <si>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</si>
  <si>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</si>
  <si>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</si>
  <si>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</si>
  <si>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</si>
  <si>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</si>
  <si>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</si>
  <si>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</si>
  <si>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</si>
  <si>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</si>
  <si>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</si>
  <si>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</si>
  <si>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</si>
  <si>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</si>
  <si>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</si>
  <si>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</si>
  <si>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</si>
  <si>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</si>
  <si>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</si>
  <si>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</si>
  <si>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</si>
  <si>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</si>
  <si>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</si>
  <si>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</si>
  <si>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</si>
  <si>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</si>
  <si>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</si>
  <si>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</si>
  <si>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</si>
  <si>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</si>
  <si>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</si>
  <si>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</si>
  <si>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</si>
  <si>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</si>
  <si>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</si>
  <si>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</si>
  <si>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</si>
  <si>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</si>
  <si>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</si>
  <si>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</si>
  <si>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</si>
  <si>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</si>
  <si>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</si>
  <si>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</si>
  <si>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</si>
  <si>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</si>
  <si>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</si>
  <si>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</si>
  <si>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</si>
  <si>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</si>
  <si>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</si>
  <si>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</si>
  <si>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</si>
  <si>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</si>
  <si>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</si>
  <si>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</si>
  <si>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</si>
  <si>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</si>
  <si>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</si>
  <si>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</si>
  <si>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</si>
  <si>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</si>
  <si>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</si>
  <si>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</si>
  <si>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</si>
  <si>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</si>
  <si>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</si>
  <si>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</si>
  <si>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</si>
  <si>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</si>
  <si>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</si>
  <si>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</si>
  <si>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</si>
  <si>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</si>
  <si>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</si>
  <si>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</si>
  <si>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</si>
  <si>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</si>
  <si>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</si>
  <si>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</si>
  <si>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</si>
  <si>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</si>
  <si>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</si>
  <si>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</si>
  <si>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</si>
  <si>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</si>
  <si>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</si>
  <si>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</si>
  <si>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</si>
  <si>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</si>
  <si>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</si>
  <si>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</si>
  <si>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</si>
  <si>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</si>
  <si>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</si>
  <si>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</si>
  <si>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</si>
  <si>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</si>
  <si>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</si>
  <si>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</si>
  <si>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</si>
  <si>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</si>
  <si>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</si>
  <si>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</si>
  <si>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</si>
  <si>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</si>
  <si>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</si>
  <si>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</si>
  <si>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</si>
  <si>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</si>
  <si>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</si>
  <si>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</si>
  <si>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</si>
  <si>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</si>
  <si>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</si>
  <si>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</si>
  <si>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</si>
  <si>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</si>
  <si>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</si>
  <si>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</si>
  <si>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</si>
  <si>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</si>
  <si>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</si>
  <si>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</si>
  <si>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</si>
  <si>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</si>
  <si>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</si>
  <si>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</si>
  <si>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</si>
  <si>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</si>
  <si>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</si>
  <si>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</si>
  <si>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</si>
  <si>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</si>
  <si>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</si>
  <si>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</si>
  <si>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</si>
  <si>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</si>
  <si>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</si>
  <si>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</si>
  <si>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</si>
  <si>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</si>
  <si>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</si>
  <si>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</si>
  <si>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</si>
  <si>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</si>
  <si>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</si>
  <si>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</si>
  <si>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</si>
  <si>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</si>
  <si>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</si>
  <si>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</si>
  <si>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</si>
  <si>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</si>
  <si>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</si>
  <si>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</si>
  <si>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</si>
  <si>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</si>
  <si>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</si>
  <si>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</si>
  <si>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</si>
  <si>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</si>
  <si>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</si>
  <si>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</si>
  <si>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</si>
  <si>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</si>
  <si>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</si>
  <si>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</si>
  <si>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</si>
  <si>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</si>
  <si>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</si>
  <si>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</si>
  <si>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</si>
  <si>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</si>
  <si>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</si>
  <si>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</si>
  <si>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</si>
  <si>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</si>
  <si>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</si>
  <si>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</si>
  <si>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</si>
  <si>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</si>
  <si>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</si>
  <si>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</si>
  <si>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</si>
  <si>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</si>
  <si>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</si>
  <si>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</si>
  <si>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</si>
  <si>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</si>
  <si>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</si>
  <si>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</si>
  <si>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</si>
  <si>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</si>
  <si>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</si>
  <si>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</si>
  <si>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</si>
  <si>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</si>
  <si>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</si>
  <si>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</si>
  <si>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</si>
  <si>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</si>
  <si>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</si>
  <si>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</si>
  <si>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</si>
  <si>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</si>
  <si>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</si>
  <si>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</si>
  <si>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</si>
  <si>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</si>
  <si>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</si>
  <si>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</si>
  <si>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</si>
  <si>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</si>
  <si>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</si>
  <si>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</si>
  <si>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</si>
  <si>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</si>
  <si>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</si>
  <si>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</si>
  <si>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</si>
  <si>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</si>
  <si>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</si>
  <si>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</si>
  <si>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</si>
  <si>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</si>
  <si>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</si>
  <si>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</si>
  <si>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</si>
  <si>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</si>
  <si>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</si>
  <si>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</si>
  <si>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</si>
  <si>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</si>
  <si>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</si>
  <si>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</si>
  <si>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</si>
  <si>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</si>
  <si>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</si>
  <si>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</si>
  <si>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</si>
  <si>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</si>
  <si>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</si>
  <si>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</si>
  <si>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</si>
  <si>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</si>
  <si>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</si>
  <si>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</si>
  <si>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</si>
  <si>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</si>
  <si>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</si>
  <si>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</si>
  <si>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</si>
  <si>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</si>
  <si>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</si>
  <si>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</si>
  <si>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</si>
  <si>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</si>
  <si>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</si>
  <si>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</si>
  <si>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</si>
  <si>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</si>
  <si>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</si>
  <si>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</si>
  <si>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</si>
  <si>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</si>
  <si>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</si>
  <si>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</si>
  <si>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</si>
  <si>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</si>
  <si>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</si>
  <si>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</si>
  <si>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</si>
  <si>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</si>
  <si>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</si>
  <si>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</si>
  <si>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</si>
  <si>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</si>
  <si>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</si>
  <si>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</si>
  <si>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</si>
  <si>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</si>
  <si>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</si>
  <si>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</si>
  <si>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</si>
  <si>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</si>
  <si>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</si>
  <si>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</si>
  <si>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</si>
  <si>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</si>
  <si>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</si>
  <si>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</si>
  <si>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</si>
  <si>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</si>
  <si>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</si>
  <si>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</si>
  <si>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</si>
  <si>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</si>
  <si>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</si>
  <si>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</si>
  <si>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</si>
  <si>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</si>
  <si>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</si>
  <si>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</si>
  <si>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</si>
  <si>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</si>
  <si>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</si>
  <si>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</si>
  <si>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</si>
  <si>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</si>
  <si>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</si>
  <si>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</si>
  <si>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</si>
  <si>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</si>
  <si>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</si>
  <si>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</si>
  <si>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</si>
  <si>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</si>
  <si>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</si>
  <si>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</si>
  <si>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</si>
  <si>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</si>
  <si>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</si>
  <si>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</si>
  <si>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</si>
  <si>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</si>
  <si>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</si>
  <si>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</si>
  <si>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</si>
  <si>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</si>
  <si>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</si>
  <si>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</si>
  <si>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</si>
  <si>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</si>
  <si>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</si>
  <si>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</si>
  <si>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</si>
  <si>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</si>
  <si>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</si>
  <si>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</si>
  <si>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</si>
  <si>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</si>
  <si>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</si>
  <si>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</si>
  <si>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</si>
  <si>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</si>
  <si>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</si>
  <si>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</si>
  <si>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</si>
  <si>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</si>
  <si>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</si>
  <si>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</si>
  <si>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</si>
  <si>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</si>
  <si>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</si>
  <si>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</si>
  <si>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</si>
  <si>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</si>
  <si>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</si>
  <si>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</si>
  <si>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</si>
  <si>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</si>
  <si>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</si>
  <si>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</si>
  <si>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</si>
  <si>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</si>
  <si>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</si>
  <si>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</si>
  <si>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</si>
  <si>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</si>
  <si>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</si>
  <si>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</si>
  <si>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</si>
  <si>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</si>
  <si>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</si>
  <si>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</si>
  <si>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</si>
  <si>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</si>
  <si>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</si>
  <si>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</si>
  <si>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</si>
  <si>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</si>
  <si>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</si>
  <si>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</si>
  <si>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</si>
  <si>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</si>
  <si>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</si>
  <si>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</si>
  <si>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</si>
  <si>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</si>
  <si>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</si>
  <si>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</si>
  <si>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</si>
  <si>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</si>
  <si>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</si>
  <si>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</si>
  <si>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</si>
  <si>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</si>
  <si>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</si>
  <si>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</si>
  <si>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</si>
  <si>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</si>
  <si>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</si>
  <si>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</si>
  <si>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</si>
  <si>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</si>
  <si>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</si>
  <si>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</si>
  <si>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</si>
  <si>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</si>
  <si>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</si>
  <si>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</si>
  <si>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</si>
  <si>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</si>
  <si>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</si>
  <si>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</si>
  <si>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</si>
  <si>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</si>
  <si>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</si>
  <si>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</si>
  <si>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</si>
  <si>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</si>
  <si>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</si>
  <si>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</si>
  <si>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</si>
  <si>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</si>
  <si>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</si>
  <si>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</si>
  <si>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</si>
  <si>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</si>
  <si>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</si>
  <si>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</si>
  <si>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</si>
  <si>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</si>
  <si>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</si>
  <si>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</si>
  <si>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</si>
  <si>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</si>
  <si>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</si>
  <si>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</si>
  <si>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</si>
  <si>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</si>
  <si>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</si>
  <si>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</si>
  <si>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</si>
  <si>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</si>
  <si>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</si>
  <si>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</si>
  <si>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</si>
  <si>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</si>
  <si>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</si>
  <si>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</si>
  <si>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</si>
  <si>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</si>
  <si>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</si>
  <si>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</si>
  <si>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</si>
  <si>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</si>
  <si>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</si>
  <si>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</si>
  <si>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</si>
  <si>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</si>
  <si>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</si>
  <si>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</si>
  <si>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</si>
  <si>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</si>
  <si>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</si>
  <si>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</si>
  <si>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</si>
  <si>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</si>
  <si>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</si>
  <si>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</si>
  <si>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</si>
  <si>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</si>
  <si>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</si>
  <si>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</si>
  <si>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</si>
  <si>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</si>
  <si>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</si>
  <si>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</si>
  <si>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</si>
  <si>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</si>
  <si>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</si>
  <si>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</si>
  <si>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</si>
  <si>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</si>
  <si>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</si>
  <si>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</si>
  <si>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</si>
  <si>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</si>
  <si>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</si>
  <si>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</si>
  <si>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</si>
  <si>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</si>
  <si>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</si>
  <si>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</si>
  <si>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</si>
  <si>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</si>
  <si>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</si>
  <si>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</si>
  <si>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</si>
  <si>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</si>
  <si>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</si>
  <si>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</si>
  <si>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</si>
  <si>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</si>
  <si>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</si>
  <si>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</si>
  <si>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</si>
  <si>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</si>
  <si>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</si>
  <si>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</si>
  <si>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</si>
  <si>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</si>
  <si>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</si>
  <si>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</si>
  <si>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</si>
  <si>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</si>
  <si>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</si>
  <si>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</si>
  <si>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</si>
  <si>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</si>
  <si>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</si>
  <si>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</si>
  <si>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</si>
  <si>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</si>
  <si>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</si>
  <si>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</si>
  <si>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</si>
  <si>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</si>
  <si>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</si>
  <si>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</si>
  <si>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</si>
  <si>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</si>
  <si>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</si>
  <si>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</si>
  <si>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</si>
  <si>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</si>
  <si>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</si>
  <si>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</si>
  <si>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</si>
  <si>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</si>
  <si>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</si>
  <si>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</si>
  <si>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</si>
  <si>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</si>
  <si>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</si>
  <si>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</si>
  <si>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</si>
  <si>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</si>
  <si>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</si>
  <si>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</si>
  <si>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</si>
  <si>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</si>
  <si>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</si>
  <si>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</si>
  <si>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</si>
  <si>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</si>
  <si>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</si>
  <si>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</si>
  <si>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</si>
  <si>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</si>
  <si>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</si>
  <si>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</si>
  <si>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</si>
  <si>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</si>
  <si>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</si>
  <si>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</si>
  <si>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</si>
  <si>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</si>
  <si>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</si>
  <si>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</si>
  <si>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</si>
  <si>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</si>
  <si>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</si>
  <si>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</si>
  <si>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</si>
  <si>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</si>
  <si>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</si>
  <si>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</si>
  <si>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</si>
  <si>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</si>
  <si>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</si>
  <si>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</si>
  <si>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</si>
  <si>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</si>
  <si>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</si>
  <si>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</si>
  <si>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</si>
  <si>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</si>
  <si>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</si>
  <si>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</si>
  <si>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</si>
  <si>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</si>
  <si>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</si>
  <si>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</si>
  <si>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</si>
  <si>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</si>
  <si>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</si>
  <si>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</si>
  <si>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</si>
  <si>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</si>
  <si>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</si>
  <si>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</si>
  <si>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</si>
  <si>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</si>
  <si>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</si>
  <si>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</si>
  <si>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</si>
  <si>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</si>
  <si>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</si>
  <si>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</si>
  <si>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</si>
  <si>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</si>
  <si>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</si>
  <si>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</si>
  <si>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</si>
  <si>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</si>
  <si>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</si>
  <si>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</si>
  <si>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</si>
  <si>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</si>
  <si>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</si>
  <si>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</si>
  <si>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</si>
  <si>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</si>
  <si>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</si>
  <si>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</si>
  <si>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</si>
  <si>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</si>
  <si>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</si>
  <si>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</si>
  <si>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</si>
  <si>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</si>
  <si>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</si>
  <si>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</si>
  <si>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</si>
  <si>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</si>
  <si>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</si>
  <si>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</si>
  <si>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</si>
  <si>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</si>
  <si>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</si>
  <si>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</si>
  <si>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</si>
  <si>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</si>
  <si>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</si>
  <si>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</si>
  <si>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</si>
  <si>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</si>
  <si>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</si>
  <si>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</si>
  <si>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</si>
  <si>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</si>
  <si>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</si>
  <si>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</si>
  <si>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</si>
  <si>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</si>
  <si>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</si>
  <si>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</si>
  <si>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</si>
  <si>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</si>
  <si>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</si>
  <si>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</si>
  <si>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</si>
  <si>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</si>
  <si>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</si>
  <si>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</si>
  <si>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</si>
  <si>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</si>
  <si>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</si>
  <si>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</si>
  <si>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</si>
  <si>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</si>
  <si>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</si>
  <si>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</si>
  <si>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</si>
  <si>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</si>
  <si>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</si>
  <si>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</si>
  <si>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</si>
  <si>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</si>
  <si>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</si>
  <si>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</si>
  <si>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</si>
  <si>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</si>
  <si>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</si>
  <si>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</si>
  <si>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</si>
  <si>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</si>
  <si>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</si>
  <si>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</si>
  <si>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</si>
  <si>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</si>
  <si>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</si>
  <si>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</si>
  <si>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</si>
  <si>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</si>
  <si>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</si>
  <si>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</si>
  <si>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</si>
  <si>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</si>
  <si>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</si>
  <si>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</si>
  <si>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</si>
  <si>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</si>
  <si>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</si>
  <si>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</si>
  <si>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</si>
  <si>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</si>
  <si>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</si>
  <si>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</si>
  <si>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</si>
  <si>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</si>
  <si>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</si>
  <si>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</si>
  <si>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</si>
  <si>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</si>
  <si>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</si>
  <si>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</si>
  <si>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</si>
  <si>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</si>
  <si>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</si>
  <si>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</si>
  <si>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</si>
  <si>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</si>
  <si>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</si>
  <si>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</si>
  <si>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</si>
  <si>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</si>
  <si>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</si>
  <si>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</si>
  <si>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</si>
  <si>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</si>
  <si>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</si>
  <si>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</si>
  <si>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</si>
  <si>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</si>
  <si>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</si>
  <si>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</si>
  <si>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</si>
  <si>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</si>
  <si>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</si>
  <si>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</si>
  <si>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</si>
  <si>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</si>
  <si>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</si>
  <si>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</si>
  <si>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</si>
  <si>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</si>
  <si>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</si>
  <si>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</si>
  <si>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</si>
  <si>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</si>
  <si>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</si>
  <si>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</si>
  <si>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</si>
  <si>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</si>
  <si>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</si>
  <si>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</si>
  <si>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</si>
  <si>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</si>
  <si>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</si>
  <si>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</si>
  <si>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</si>
  <si>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</si>
  <si>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</si>
  <si>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</si>
  <si>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</si>
  <si>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</si>
  <si>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</si>
  <si>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</si>
  <si>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</si>
  <si>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</si>
  <si>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</si>
  <si>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</si>
  <si>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</si>
  <si>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</si>
  <si>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</si>
  <si>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</si>
  <si>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</si>
  <si>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</si>
  <si>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</si>
  <si>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</si>
  <si>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</si>
  <si>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</si>
  <si>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</si>
  <si>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</si>
  <si>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</si>
  <si>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</si>
  <si>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</si>
  <si>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</si>
  <si>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</si>
  <si>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</si>
  <si>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</si>
  <si>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</si>
  <si>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</si>
  <si>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</si>
  <si>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</si>
  <si>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</si>
  <si>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</si>
  <si>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</si>
  <si>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</si>
  <si>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</si>
  <si>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</si>
  <si>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</si>
  <si>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</si>
  <si>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</si>
  <si>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</si>
  <si>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</si>
  <si>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</si>
  <si>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</si>
  <si>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</si>
  <si>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</si>
  <si>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</si>
  <si>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</si>
  <si>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</si>
  <si>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</si>
  <si>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</si>
  <si>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</si>
  <si>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</si>
  <si>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</si>
  <si>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</si>
  <si>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</si>
  <si>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</si>
  <si>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</si>
  <si>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</si>
  <si>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</si>
  <si>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</si>
  <si>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</si>
  <si>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</si>
  <si>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</si>
  <si>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</si>
  <si>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</si>
  <si>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</si>
  <si>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</si>
  <si>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</si>
  <si>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</si>
  <si>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</si>
  <si>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</si>
  <si>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</si>
  <si>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</si>
  <si>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</si>
  <si>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</si>
  <si>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</si>
  <si>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</si>
  <si>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</si>
  <si>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</si>
  <si>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</si>
  <si>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</si>
  <si>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</si>
  <si>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</si>
  <si>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</si>
  <si>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</si>
  <si>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</si>
  <si>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</si>
  <si>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</si>
  <si>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</si>
  <si>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</si>
  <si>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</si>
  <si>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</si>
  <si>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</si>
  <si>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</si>
  <si>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</si>
  <si>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</si>
  <si>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</si>
  <si>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</si>
  <si>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</si>
  <si>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</si>
  <si>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</si>
  <si>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</si>
  <si>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</si>
  <si>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</si>
  <si>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</si>
  <si>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</si>
  <si>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</si>
  <si>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</si>
  <si>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</si>
  <si>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</si>
  <si>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</si>
  <si>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</si>
  <si>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</si>
  <si>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</si>
  <si>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</si>
  <si>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</si>
  <si>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</si>
  <si>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</si>
  <si>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</si>
  <si>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</si>
  <si>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</si>
  <si>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</si>
  <si>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</si>
  <si>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</si>
  <si>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</si>
  <si>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</si>
  <si>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</si>
  <si>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</si>
  <si>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</si>
  <si>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</si>
  <si>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</si>
  <si>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</si>
  <si>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</si>
  <si>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</si>
  <si>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</si>
  <si>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</si>
  <si>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</si>
  <si>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</si>
  <si>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</si>
  <si>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</si>
  <si>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</si>
  <si>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</si>
  <si>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</si>
  <si>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</si>
  <si>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</si>
  <si>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</si>
  <si>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</si>
  <si>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</si>
  <si>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</si>
  <si>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</si>
  <si>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</si>
  <si>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</si>
  <si>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</si>
  <si>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</si>
  <si>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</si>
  <si>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</si>
  <si>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</si>
  <si>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</si>
  <si>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</si>
  <si>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</si>
  <si>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</si>
  <si>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</si>
  <si>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</si>
  <si>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</si>
  <si>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</si>
  <si>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</si>
  <si>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</si>
  <si>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</si>
  <si>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</si>
  <si>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</si>
  <si>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</si>
  <si>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</si>
  <si>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</si>
  <si>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</si>
  <si>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</si>
  <si>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</si>
  <si>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</si>
  <si>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</si>
  <si>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</si>
  <si>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</si>
  <si>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</si>
  <si>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</si>
  <si>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</si>
  <si>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</si>
  <si>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</si>
  <si>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</si>
  <si>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</si>
  <si>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</si>
  <si>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Sumitomo Electric Interconnect Products, Inc.</t>
    <phoneticPr fontId="99"/>
  </si>
  <si>
    <t>915 Armorlite Drive, San marcos, CA 92069</t>
    <phoneticPr fontId="99"/>
  </si>
  <si>
    <t>Tsubasa Takano</t>
    <phoneticPr fontId="99"/>
  </si>
  <si>
    <t>ttakano@seipusa.com</t>
    <phoneticPr fontId="99"/>
  </si>
  <si>
    <t>760-761-0600</t>
    <phoneticPr fontId="99"/>
  </si>
  <si>
    <t>Shuji Azuma</t>
    <phoneticPr fontId="99"/>
  </si>
  <si>
    <t>President/CEO</t>
    <phoneticPr fontId="99"/>
  </si>
  <si>
    <t>sazuma@seipusa.com</t>
    <phoneticPr fontId="99"/>
  </si>
  <si>
    <t>Solder contained within part</t>
    <phoneticPr fontId="99"/>
  </si>
  <si>
    <t>https://www.seipusa.com/</t>
    <phoneticPr fontId="99"/>
  </si>
  <si>
    <t>Self certified</t>
    <phoneticPr fontId="99"/>
  </si>
  <si>
    <t>Required on purchese orders wher applicable</t>
    <phoneticPr fontId="99"/>
  </si>
  <si>
    <t>CID000292</t>
    <phoneticPr fontId="99"/>
  </si>
  <si>
    <t>STS Solder termination Sleeves</t>
    <phoneticPr fontId="99"/>
  </si>
  <si>
    <t>STS</t>
    <phoneticPr fontId="99"/>
  </si>
  <si>
    <t>H-ML and H-M series products contain Sn63 solder. All other products are conflict mineral free</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</si>
</sst>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8" formatCode="0.0"/>
    <numFmt numFmtId="179" formatCode="_-&quot;$&quot;* #,##0_-;\-&quot;$&quot;* #,##0_-;_-&quot;$&quot;* &quot;-&quot;_-;_-@_-"/>
    <numFmt numFmtId="180" formatCode="_-* #,##0_-;\-* #,##0_-;_-* &quot;-&quot;_-;_-@_-"/>
    <numFmt numFmtId="181" formatCode="_-&quot;$&quot;* #,##0.00_-;\-&quot;$&quot;* #,##0.00_-;_-&quot;$&quot;* &quot;-&quot;??_-;_-@_-"/>
    <numFmt numFmtId="182" formatCode="_-* #,##0.00_-;\-* #,##0.00_-;_-* &quot;-&quot;??_-;_-@_-"/>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0">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sz val="6"/>
      <name val="HGGothicE"/>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0"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2"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6" fontId="2" fillId="0" borderId="0"/>
    <xf numFmtId="0" fontId="90" fillId="0" borderId="0"/>
    <xf numFmtId="0" fontId="90" fillId="0" borderId="0"/>
    <xf numFmtId="17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6" fontId="2" fillId="0" borderId="0"/>
    <xf numFmtId="0" fontId="7" fillId="0" borderId="0"/>
    <xf numFmtId="176" fontId="90" fillId="0" borderId="0"/>
    <xf numFmtId="0" fontId="55" fillId="0" borderId="0"/>
    <xf numFmtId="0" fontId="55" fillId="0" borderId="0"/>
    <xf numFmtId="176" fontId="7" fillId="0" borderId="0"/>
    <xf numFmtId="0" fontId="55" fillId="0" borderId="0"/>
    <xf numFmtId="0" fontId="7" fillId="0" borderId="0"/>
    <xf numFmtId="0" fontId="55" fillId="0" borderId="0"/>
    <xf numFmtId="0" fontId="72" fillId="0" borderId="0">
      <alignment vertical="center"/>
    </xf>
    <xf numFmtId="17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6" fontId="2" fillId="0" borderId="0"/>
    <xf numFmtId="17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6" fontId="10" fillId="0" borderId="0"/>
    <xf numFmtId="0" fontId="90" fillId="0" borderId="0"/>
    <xf numFmtId="0" fontId="90" fillId="0" borderId="0"/>
    <xf numFmtId="0" fontId="90" fillId="0" borderId="0"/>
    <xf numFmtId="176"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6" fontId="0" fillId="33" borderId="13" xfId="0" applyNumberFormat="1" applyFont="1" applyFill="1" applyBorder="1" applyAlignment="1">
      <alignment vertical="top" wrapText="1"/>
    </xf>
    <xf numFmtId="176" fontId="0" fillId="33" borderId="0" xfId="0" applyNumberFormat="1" applyFont="1" applyFill="1" applyBorder="1" applyAlignment="1"/>
    <xf numFmtId="176" fontId="9" fillId="33" borderId="0" xfId="0" applyNumberFormat="1" applyFont="1" applyFill="1" applyBorder="1"/>
    <xf numFmtId="176" fontId="14" fillId="33" borderId="0" xfId="0" applyNumberFormat="1" applyFont="1" applyFill="1" applyBorder="1" applyAlignment="1">
      <alignment horizontal="center" vertical="center" wrapText="1"/>
    </xf>
    <xf numFmtId="176" fontId="11" fillId="33" borderId="0" xfId="0" applyNumberFormat="1" applyFont="1" applyFill="1" applyBorder="1" applyAlignment="1">
      <alignment horizontal="center" vertical="center"/>
    </xf>
    <xf numFmtId="176" fontId="0" fillId="33" borderId="0" xfId="0" applyNumberFormat="1" applyFont="1" applyFill="1" applyBorder="1"/>
    <xf numFmtId="176" fontId="27" fillId="33" borderId="20"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6" fontId="53" fillId="0" borderId="0" xfId="480" applyFont="1" applyFill="1" applyAlignment="1">
      <alignment horizontal="left" vertical="top" wrapText="1"/>
    </xf>
    <xf numFmtId="17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6" fontId="53" fillId="0" borderId="0" xfId="480" applyFont="1" applyFill="1" applyBorder="1" applyAlignment="1">
      <alignment vertical="top" wrapText="1"/>
    </xf>
    <xf numFmtId="0" fontId="94" fillId="0" borderId="0" xfId="0" applyFont="1"/>
    <xf numFmtId="17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76" fontId="25" fillId="0" borderId="48" xfId="570" applyNumberFormat="1" applyFont="1" applyFill="1" applyBorder="1" applyAlignment="1">
      <alignment horizontal="center" vertical="top" wrapText="1"/>
    </xf>
    <xf numFmtId="176" fontId="25" fillId="0" borderId="49" xfId="570" applyNumberFormat="1" applyFont="1" applyFill="1" applyBorder="1" applyAlignment="1">
      <alignment horizontal="center" vertical="top" wrapText="1"/>
    </xf>
    <xf numFmtId="17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6" fontId="25" fillId="33" borderId="48" xfId="570" applyNumberFormat="1" applyFont="1" applyFill="1" applyBorder="1" applyAlignment="1">
      <alignment horizontal="center" vertical="top" wrapText="1"/>
    </xf>
    <xf numFmtId="176" fontId="25" fillId="33" borderId="49" xfId="570" applyNumberFormat="1" applyFont="1" applyFill="1" applyBorder="1" applyAlignment="1">
      <alignment horizontal="center" vertical="top" wrapText="1"/>
    </xf>
    <xf numFmtId="17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7" fontId="14" fillId="33" borderId="34" xfId="0" applyNumberFormat="1" applyFont="1" applyFill="1" applyBorder="1" applyAlignment="1" applyProtection="1">
      <alignment horizontal="center" wrapText="1"/>
      <protection locked="0"/>
    </xf>
    <xf numFmtId="17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takano@seipus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eipusa.com/" TargetMode="External"/><Relationship Id="rId4" Type="http://schemas.openxmlformats.org/officeDocument/2006/relationships/hyperlink" Target="mailto:sazuma@seipus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6" sqref="B56:F56"/>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
      <c r="A13" s="362"/>
      <c r="B13" s="2">
        <v>1</v>
      </c>
      <c r="C13" s="34" t="s">
        <v>1088</v>
      </c>
      <c r="D13" s="36" t="s">
        <v>876</v>
      </c>
      <c r="E13" s="187" t="s">
        <v>853</v>
      </c>
      <c r="F13" s="187"/>
      <c r="G13" s="31"/>
    </row>
    <row r="14" spans="1:7" ht="30">
      <c r="A14" s="362"/>
      <c r="B14" s="2">
        <v>2</v>
      </c>
      <c r="C14" s="34" t="s">
        <v>1088</v>
      </c>
      <c r="D14" s="36" t="s">
        <v>1025</v>
      </c>
      <c r="E14" s="187" t="s">
        <v>530</v>
      </c>
      <c r="F14" s="187" t="s">
        <v>531</v>
      </c>
      <c r="G14" s="31"/>
    </row>
    <row r="15" spans="1:7" ht="89.15"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150000000000006"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99999999999999" customHeight="1">
      <c r="A28" s="362"/>
      <c r="B28" s="375"/>
      <c r="C28" s="369"/>
      <c r="D28" s="372"/>
      <c r="E28" s="360"/>
      <c r="F28" s="189" t="s">
        <v>60</v>
      </c>
      <c r="G28" s="31"/>
    </row>
    <row r="29" spans="1:7" ht="74.5" customHeight="1">
      <c r="A29" s="362"/>
      <c r="B29" s="375"/>
      <c r="C29" s="369"/>
      <c r="D29" s="372"/>
      <c r="E29" s="360"/>
      <c r="F29" s="189" t="s">
        <v>61</v>
      </c>
      <c r="G29" s="31"/>
    </row>
    <row r="30" spans="1:7" ht="62.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 customHeight="1">
      <c r="A33" s="362"/>
      <c r="B33" s="375"/>
      <c r="C33" s="369"/>
      <c r="D33" s="372"/>
      <c r="E33" s="360"/>
      <c r="F33" s="189" t="s">
        <v>65</v>
      </c>
      <c r="G33" s="31"/>
    </row>
    <row r="34" spans="1:7" ht="89.15" customHeight="1">
      <c r="A34" s="362"/>
      <c r="B34" s="375"/>
      <c r="C34" s="369"/>
      <c r="D34" s="372"/>
      <c r="E34" s="360"/>
      <c r="F34" s="189" t="s">
        <v>67</v>
      </c>
      <c r="G34" s="31"/>
    </row>
    <row r="35" spans="1:7" ht="29.15" customHeight="1">
      <c r="A35" s="362"/>
      <c r="B35" s="375"/>
      <c r="C35" s="369"/>
      <c r="D35" s="372"/>
      <c r="E35" s="360"/>
      <c r="F35" s="189" t="s">
        <v>68</v>
      </c>
      <c r="G35" s="31"/>
    </row>
    <row r="36" spans="1:7" ht="111">
      <c r="A36" s="362"/>
      <c r="B36" s="376"/>
      <c r="C36" s="370"/>
      <c r="D36" s="373"/>
      <c r="E36" s="361"/>
      <c r="F36" s="190" t="s">
        <v>69</v>
      </c>
      <c r="G36" s="31"/>
    </row>
    <row r="37" spans="1:7" ht="100">
      <c r="A37" s="362"/>
      <c r="B37" s="163">
        <v>3.01</v>
      </c>
      <c r="C37" s="164" t="s">
        <v>70</v>
      </c>
      <c r="D37" s="36" t="s">
        <v>2268</v>
      </c>
      <c r="E37" s="191" t="s">
        <v>1328</v>
      </c>
      <c r="F37" s="192" t="s">
        <v>1434</v>
      </c>
      <c r="G37" s="31"/>
    </row>
    <row r="38" spans="1:7" ht="80">
      <c r="A38" s="362"/>
      <c r="B38" s="163">
        <v>3.02</v>
      </c>
      <c r="C38" s="164" t="s">
        <v>1361</v>
      </c>
      <c r="D38" s="36" t="s">
        <v>2269</v>
      </c>
      <c r="E38" s="191" t="s">
        <v>1376</v>
      </c>
      <c r="F38" s="192" t="s">
        <v>1435</v>
      </c>
      <c r="G38" s="31"/>
    </row>
    <row r="39" spans="1:7" ht="80">
      <c r="A39" s="362"/>
      <c r="B39" s="173">
        <v>4</v>
      </c>
      <c r="C39" s="172" t="s">
        <v>1531</v>
      </c>
      <c r="D39" s="36" t="s">
        <v>2270</v>
      </c>
      <c r="E39" s="34" t="s">
        <v>2213</v>
      </c>
      <c r="F39" s="34" t="s">
        <v>1532</v>
      </c>
      <c r="G39" s="31"/>
    </row>
    <row r="40" spans="1:7" ht="40">
      <c r="A40" s="362"/>
      <c r="B40" s="163">
        <v>4.01</v>
      </c>
      <c r="C40" s="172" t="s">
        <v>1531</v>
      </c>
      <c r="D40" s="36" t="s">
        <v>2272</v>
      </c>
      <c r="E40" s="34" t="s">
        <v>2227</v>
      </c>
      <c r="F40" s="34" t="s">
        <v>2231</v>
      </c>
      <c r="G40" s="31"/>
    </row>
    <row r="41" spans="1:7" ht="40">
      <c r="A41" s="362"/>
      <c r="B41" s="163" t="s">
        <v>2259</v>
      </c>
      <c r="C41" s="172" t="s">
        <v>1531</v>
      </c>
      <c r="D41" s="36" t="s">
        <v>2271</v>
      </c>
      <c r="E41" s="34" t="s">
        <v>2262</v>
      </c>
      <c r="F41" s="34" t="s">
        <v>2260</v>
      </c>
      <c r="G41" s="31"/>
    </row>
    <row r="42" spans="1:7" ht="40">
      <c r="A42" s="362"/>
      <c r="B42" s="163" t="s">
        <v>2295</v>
      </c>
      <c r="C42" s="172" t="s">
        <v>1531</v>
      </c>
      <c r="D42" s="36" t="s">
        <v>2302</v>
      </c>
      <c r="E42" s="34" t="s">
        <v>2261</v>
      </c>
      <c r="F42" s="34" t="s">
        <v>2296</v>
      </c>
      <c r="G42" s="31"/>
    </row>
    <row r="43" spans="1:7" ht="110">
      <c r="A43" s="362"/>
      <c r="B43" s="184">
        <v>4.0999999999999996</v>
      </c>
      <c r="C43" s="172" t="s">
        <v>2301</v>
      </c>
      <c r="D43" s="185">
        <v>42867</v>
      </c>
      <c r="E43" s="193" t="s">
        <v>2304</v>
      </c>
      <c r="F43" s="34" t="s">
        <v>2303</v>
      </c>
      <c r="G43" s="31"/>
    </row>
    <row r="44" spans="1:7" ht="70">
      <c r="A44" s="362"/>
      <c r="B44" s="184">
        <v>4.2</v>
      </c>
      <c r="C44" s="172" t="s">
        <v>2301</v>
      </c>
      <c r="D44" s="185">
        <v>42704</v>
      </c>
      <c r="E44" s="193" t="s">
        <v>2503</v>
      </c>
      <c r="F44" s="34" t="s">
        <v>2478</v>
      </c>
      <c r="G44" s="31"/>
    </row>
    <row r="45" spans="1:7" ht="130">
      <c r="A45" s="362"/>
      <c r="B45" s="233">
        <v>5</v>
      </c>
      <c r="C45" s="172" t="s">
        <v>2301</v>
      </c>
      <c r="D45" s="185">
        <v>42867</v>
      </c>
      <c r="E45" s="193" t="s">
        <v>12784</v>
      </c>
      <c r="F45" s="34" t="s">
        <v>12506</v>
      </c>
      <c r="G45" s="31"/>
    </row>
    <row r="46" spans="1:7" ht="30">
      <c r="A46" s="362"/>
      <c r="B46" s="184">
        <v>5.01</v>
      </c>
      <c r="C46" s="172" t="s">
        <v>2301</v>
      </c>
      <c r="D46" s="185">
        <v>42907</v>
      </c>
      <c r="E46" s="193" t="s">
        <v>15650</v>
      </c>
      <c r="F46" s="34" t="s">
        <v>12506</v>
      </c>
      <c r="G46" s="31"/>
    </row>
    <row r="47" spans="1:7" ht="60">
      <c r="A47" s="362"/>
      <c r="B47" s="184">
        <v>5.0999999999999996</v>
      </c>
      <c r="C47" s="172" t="s">
        <v>2301</v>
      </c>
      <c r="D47" s="185">
        <v>43070</v>
      </c>
      <c r="E47" s="193" t="s">
        <v>12994</v>
      </c>
      <c r="F47" s="34" t="s">
        <v>12995</v>
      </c>
      <c r="G47" s="31"/>
    </row>
    <row r="48" spans="1:7" ht="50">
      <c r="A48" s="362"/>
      <c r="B48" s="184">
        <v>5.1100000000000003</v>
      </c>
      <c r="C48" s="172" t="s">
        <v>13232</v>
      </c>
      <c r="D48" s="185">
        <v>43217</v>
      </c>
      <c r="E48" s="193" t="s">
        <v>13358</v>
      </c>
      <c r="F48" s="34" t="s">
        <v>13266</v>
      </c>
      <c r="G48" s="31"/>
    </row>
    <row r="49" spans="1:7" ht="50">
      <c r="A49" s="362"/>
      <c r="B49" s="184">
        <v>5.12</v>
      </c>
      <c r="C49" s="172" t="s">
        <v>13232</v>
      </c>
      <c r="D49" s="185">
        <v>43581</v>
      </c>
      <c r="E49" s="193" t="s">
        <v>13358</v>
      </c>
      <c r="F49" s="34" t="s">
        <v>13920</v>
      </c>
      <c r="G49" s="31"/>
    </row>
    <row r="50" spans="1:7" ht="70">
      <c r="A50" s="362"/>
      <c r="B50" s="233">
        <v>6</v>
      </c>
      <c r="C50" s="172" t="s">
        <v>13232</v>
      </c>
      <c r="D50" s="185">
        <v>43964</v>
      </c>
      <c r="E50" s="193" t="s">
        <v>14138</v>
      </c>
      <c r="F50" s="34" t="s">
        <v>13925</v>
      </c>
      <c r="G50" s="31"/>
    </row>
    <row r="51" spans="1:7" ht="40">
      <c r="A51" s="362"/>
      <c r="B51" s="184">
        <v>6.01</v>
      </c>
      <c r="C51" s="172" t="s">
        <v>13232</v>
      </c>
      <c r="D51" s="185">
        <v>43970</v>
      </c>
      <c r="E51" s="193" t="s">
        <v>15651</v>
      </c>
      <c r="F51" s="193" t="s">
        <v>13925</v>
      </c>
      <c r="G51" s="31"/>
    </row>
    <row r="52" spans="1:7" ht="40">
      <c r="A52" s="362"/>
      <c r="B52" s="184">
        <v>6.1</v>
      </c>
      <c r="C52" s="172" t="s">
        <v>13232</v>
      </c>
      <c r="D52" s="185">
        <v>44314</v>
      </c>
      <c r="E52" s="193" t="s">
        <v>15631</v>
      </c>
      <c r="F52" s="193" t="s">
        <v>15144</v>
      </c>
      <c r="G52" s="31"/>
    </row>
    <row r="53" spans="1:7" ht="40">
      <c r="A53" s="362"/>
      <c r="B53" s="184">
        <v>6.2</v>
      </c>
      <c r="C53" s="172" t="s">
        <v>13232</v>
      </c>
      <c r="D53" s="185">
        <v>44678</v>
      </c>
      <c r="E53" s="193" t="s">
        <v>15631</v>
      </c>
      <c r="F53" s="193" t="s">
        <v>15624</v>
      </c>
      <c r="G53" s="31"/>
    </row>
    <row r="54" spans="1:7" ht="40">
      <c r="A54" s="362"/>
      <c r="B54" s="184">
        <v>6.21</v>
      </c>
      <c r="C54" s="172" t="s">
        <v>13232</v>
      </c>
      <c r="D54" s="185">
        <v>44687</v>
      </c>
      <c r="E54" s="193" t="s">
        <v>15652</v>
      </c>
      <c r="F54" s="193" t="s">
        <v>15624</v>
      </c>
      <c r="G54" s="31"/>
    </row>
    <row r="55" spans="1:7" ht="40">
      <c r="A55" s="362"/>
      <c r="B55" s="184">
        <v>6.22</v>
      </c>
      <c r="C55" s="172" t="s">
        <v>13232</v>
      </c>
      <c r="D55" s="348">
        <v>44692</v>
      </c>
      <c r="E55" s="193" t="s">
        <v>15651</v>
      </c>
      <c r="F55" s="193" t="s">
        <v>15624</v>
      </c>
      <c r="G55" s="31"/>
    </row>
    <row r="56" spans="1:7" ht="14" thickBot="1">
      <c r="A56" s="363"/>
      <c r="B56" s="364" t="str">
        <f ca="1">OFFSET(L!$C$1,MATCH("General"&amp;"Cpy",L!$A:$A,0)-1,SL,,)</f>
        <v>© 2022 Responsible Minerals Initiative. All rights reserved.</v>
      </c>
      <c r="C56" s="364"/>
      <c r="D56" s="364"/>
      <c r="E56" s="364"/>
      <c r="F56" s="364"/>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20">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6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115" sqref="B11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495</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Go to Product List tab to enter products this declaration applies to</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Click here to enter the products this declaration applies to</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15662</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15659</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v>44714</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t="s">
        <v>15663</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15664</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t="s">
        <v>15665</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1" t="s">
        <v>15666</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F7896DD-B853-44FF-A400-17902E038DA4}"/>
    <hyperlink ref="D20" r:id="rId4" xr:uid="{27F6968C-B43D-4D8C-B7E1-30FF772B75E6}"/>
    <hyperlink ref="G77" r:id="rId5" xr:uid="{CE4959B3-41E0-4FB1-81B3-8493BC05E2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9" sqref="A9"/>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15667</v>
      </c>
      <c r="B5" s="208" t="str">
        <f ca="1">IF(LEN(A5)=0,"",INDEX('Smelter Look-up'!$A:$A,MATCH($A5,'Smelter Look-up'!$E:$E,0)))</f>
        <v>Tin</v>
      </c>
      <c r="C5" s="212" t="str">
        <f ca="1">IF(LEN(A5)=0,"",INDEX('Smelter Look-up'!$C:$C,MATCH($A5,'Smelter Look-up'!$E:$E,0)))</f>
        <v>Alpha</v>
      </c>
      <c r="D5" s="270"/>
      <c r="E5" s="208" t="str">
        <f ca="1">IF(ISERROR($V5),"",OFFSET('Smelter Look-up'!$D$4,$V5-4,0)&amp;"")</f>
        <v>UNITED STATES OF AMERICA</v>
      </c>
      <c r="F5" s="208" t="str">
        <f ca="1">IF(ISERROR($V5),"",OFFSET('Smelter Look-up'!$E$4,$V5-4,0))</f>
        <v>CID000292</v>
      </c>
      <c r="G5" s="208" t="str">
        <f ca="1">IF(C5=$X$4,IF(ISERROR($V5),"Enter smelter details","RMI"),IF(ISERROR($V5),"",OFFSET('Smelter Look-up'!$F$4,$V5-4,0)))</f>
        <v>RMI</v>
      </c>
      <c r="H5" s="209">
        <f ca="1">IF(ISERROR($V5),"",OFFSET('Smelter Look-up'!$G$4,$V5-4,0))</f>
        <v>0</v>
      </c>
      <c r="I5" s="210" t="str">
        <f ca="1">IF(ISERROR($V5),"",OFFSET('Smelter Look-up'!$H$4,$V5-4,0))</f>
        <v>Altoona</v>
      </c>
      <c r="J5" s="210" t="str">
        <f ca="1">IF(ISERROR($V5),"",OFFSET('Smelter Look-up'!$I$4,$V5-4,0))</f>
        <v>Pennsylvania</v>
      </c>
      <c r="K5" s="260"/>
      <c r="L5" s="260"/>
      <c r="M5" s="260"/>
      <c r="N5" s="260"/>
      <c r="O5" s="260"/>
      <c r="P5" s="211"/>
      <c r="Q5" s="261"/>
      <c r="R5" s="208" t="str">
        <f ca="1">IF(ISERROR($V5),"",OFFSET('Smelter Look-up'!$C$4,$V5-4,0)&amp;"")</f>
        <v>Alpha</v>
      </c>
      <c r="S5" s="215" t="str">
        <f t="shared" ref="S5" ca="1" si="0">IF(B5="","",IF(ISERROR(MATCH($E5,CL,0)),"Unknown",INDIRECT("'C'!$A$"&amp;MATCH($E5,CL,0)+1)))</f>
        <v>US</v>
      </c>
      <c r="T5" s="215" t="str">
        <f ca="1">IF(B5="","",IF(ISERROR(MATCH($J5,SorP!$B$1:$B$6230,0)),"",INDIRECT("'SorP'!$A$"&amp;MATCH($J5,SorP!$B$1:$B$6230,0))))</f>
        <v>US-PA</v>
      </c>
      <c r="U5" s="231"/>
      <c r="V5" s="262">
        <f ca="1">IF(C5="",NA(),IF(OR(C5="Smelter not listed",C5="Smelter not yet identified"),MATCH($B5&amp;$D5,'Smelter Look-up'!$J:$J,0),MATCH($B5&amp;$C5,'Smelter Look-up'!$J:$J,0)))</f>
        <v>390</v>
      </c>
      <c r="W5" s="263"/>
      <c r="X5" s="263">
        <f t="shared" ref="X5" ca="1" si="1">IF(AND(C5="Smelter not listed",OR(LEN(D5)=0,LEN(E5)=0)),1,0)</f>
        <v>0</v>
      </c>
      <c r="Y5" s="263"/>
      <c r="Z5" s="263"/>
      <c r="AB5" s="265" t="str">
        <f t="shared" ref="AB5" ca="1" si="2">B5&amp;C5</f>
        <v>TinAlpha</v>
      </c>
    </row>
    <row r="6" spans="1:34" s="264" customFormat="1" ht="20"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20"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20"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20"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Sumitomo Electric Interconnect Products,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Tsubasa Takano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ttakano@seipusa.com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760-761-0600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Shuji Azuma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sazuma@seipusa.com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44714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https://www.seipusa.com/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4" sqref="G13:G14"/>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30">
      <c r="A6" s="150"/>
      <c r="B6" s="347" t="s">
        <v>15668</v>
      </c>
      <c r="C6" s="108" t="s">
        <v>15669</v>
      </c>
      <c r="D6" s="108" t="s">
        <v>15670</v>
      </c>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7.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77">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38">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04">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1">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7">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0.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67.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1">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08">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24">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89">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297">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1">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1.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3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56.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3">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40.5">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5">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4">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4">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4">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4">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4">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4">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4">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0.5">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a54701f6-876b-4337-a24e-543e1bd311e6"/>
    <ds:schemaRef ds:uri="http://purl.org/dc/terms/"/>
    <ds:schemaRef ds:uri="6e8a5f3d-031c-4996-804e-0e28298fe1e2"/>
    <ds:schemaRef ds:uri="http://www.w3.org/XML/1998/namespac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Tsubasa Takano</cp:lastModifiedBy>
  <cp:lastPrinted>2015-04-21T20:47:43Z</cp:lastPrinted>
  <dcterms:created xsi:type="dcterms:W3CDTF">2010-06-21T21:00:23Z</dcterms:created>
  <dcterms:modified xsi:type="dcterms:W3CDTF">2022-06-02T19:28:33Z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